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45ca\Desktop\"/>
    </mc:Choice>
  </mc:AlternateContent>
  <xr:revisionPtr revIDLastSave="0" documentId="8_{79AEC344-A83B-4BEA-810B-AFC6B539C0FF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XA-GGL" sheetId="14" r:id="rId1"/>
    <sheet name="XA-UYR" sheetId="10" r:id="rId2"/>
    <sheet name="XA-LFR" sheetId="23" r:id="rId3"/>
    <sheet name="XA-EFR" sheetId="11" r:id="rId4"/>
    <sheet name="XA-LRC" sheetId="12" r:id="rId5"/>
  </sheets>
  <externalReferences>
    <externalReference r:id="rId6"/>
    <externalReference r:id="rId7"/>
  </externalReferences>
  <definedNames>
    <definedName name="_xlnm._FilterDatabase" localSheetId="3" hidden="1">'XA-EFR'!$AF$8:$AJ$242</definedName>
    <definedName name="_xlnm._FilterDatabase" localSheetId="0" hidden="1">'XA-GGL'!$AI$8:$AL$217</definedName>
    <definedName name="_xlnm._FilterDatabase" localSheetId="2" hidden="1">'XA-LFR'!$AH$8:$AL$260</definedName>
    <definedName name="_xlnm._FilterDatabase" localSheetId="4" hidden="1">'XA-LRC'!$AF$8:$AJ$279</definedName>
    <definedName name="_xlnm._FilterDatabase" localSheetId="1" hidden="1">'XA-UYR'!$AH$8:$AL$275</definedName>
    <definedName name="ADS" localSheetId="3">[1]tiempos!#REF!</definedName>
    <definedName name="ADS">[1]tiempos!#REF!</definedName>
    <definedName name="AGING" localSheetId="3">[1]tiempos!#REF!</definedName>
    <definedName name="AGING">[1]tiempos!#REF!</definedName>
    <definedName name="_xlnm.Print_Area" localSheetId="3">'XA-EFR'!$A$1:$CC$8</definedName>
    <definedName name="_xlnm.Print_Area" localSheetId="1">'XA-UYR'!$A$1:$CH$8</definedName>
    <definedName name="asoff" localSheetId="3">[1]tiempos!#REF!</definedName>
    <definedName name="asoff">[1]tiempos!#REF!</definedName>
    <definedName name="avcyc" localSheetId="3">[1]tiempos!#REF!</definedName>
    <definedName name="avcyc">[1]tiempos!#REF!</definedName>
    <definedName name="avhrs" localSheetId="3">[1]tiempos!#REF!</definedName>
    <definedName name="avhrs">[1]tiempos!#REF!</definedName>
    <definedName name="avvhrs" localSheetId="3">[1]tiempos!#REF!</definedName>
    <definedName name="avvhrs">[1]tiempos!#REF!</definedName>
    <definedName name="cc" localSheetId="3">[1]tiempos!#REF!</definedName>
    <definedName name="cc">[1]tiempos!#REF!</definedName>
    <definedName name="CY" localSheetId="3">[1]tiempos!#REF!</definedName>
    <definedName name="CY">[1]tiempos!#REF!</definedName>
    <definedName name="cyc" localSheetId="3">[1]tiempos!#REF!</definedName>
    <definedName name="cyc">[1]tiempos!#REF!</definedName>
    <definedName name="d" localSheetId="3">[1]tiempos!#REF!</definedName>
    <definedName name="d">[1]tiempos!#REF!</definedName>
    <definedName name="h" localSheetId="3">[1]tiempos!#REF!</definedName>
    <definedName name="h">[1]tiempos!#REF!</definedName>
    <definedName name="hoy" localSheetId="3">[1]tiempos!#REF!</definedName>
    <definedName name="hoy">[1]tiempos!#REF!</definedName>
    <definedName name="HR" localSheetId="3">[1]tiempos!#REF!</definedName>
    <definedName name="HR">[1]tiempos!#REF!</definedName>
    <definedName name="hrs" localSheetId="3">[1]tiempos!#REF!</definedName>
    <definedName name="hrs">[1]tiempos!#REF!</definedName>
    <definedName name="plandate" localSheetId="3">[1]tiempos!#REF!</definedName>
    <definedName name="plandate">[1]tiempos!#REF!</definedName>
    <definedName name="TAC" localSheetId="3">[1]tiempos!#REF!</definedName>
    <definedName name="TAC">[1]tiempos!#REF!</definedName>
    <definedName name="TAD" localSheetId="3">[1]tiempos!#REF!</definedName>
    <definedName name="TAD">[1]tiempos!#REF!</definedName>
    <definedName name="TAT" localSheetId="3">[1]tiempos!#REF!</definedName>
    <definedName name="TAT">[1]tiempos!#REF!</definedName>
    <definedName name="_xlnm.Print_Titles" localSheetId="3">'XA-EFR'!$1:$8</definedName>
    <definedName name="_xlnm.Print_Titles" localSheetId="1">'XA-UYR'!$1:$8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164" i="10" l="1"/>
  <c r="BA192" i="14"/>
  <c r="CL215" i="10"/>
  <c r="CM215" i="10" s="1"/>
  <c r="CD110" i="11"/>
  <c r="CD109" i="11"/>
  <c r="CI170" i="10"/>
  <c r="CI169" i="10"/>
  <c r="CI164" i="10"/>
  <c r="B101" i="11"/>
  <c r="CJ186" i="10"/>
  <c r="B218" i="10"/>
  <c r="CR217" i="10"/>
  <c r="CP217" i="10"/>
  <c r="CO217" i="10"/>
  <c r="CN217" i="10"/>
  <c r="CM217" i="10"/>
  <c r="CK217" i="10"/>
  <c r="BD217" i="10"/>
  <c r="AT217" i="10"/>
  <c r="AR217" i="10"/>
  <c r="AS217" i="10" s="1"/>
  <c r="AQ217" i="10"/>
  <c r="B217" i="10"/>
  <c r="CR216" i="10"/>
  <c r="CP216" i="10"/>
  <c r="CO216" i="10"/>
  <c r="CN216" i="10"/>
  <c r="CM216" i="10"/>
  <c r="CK216" i="10"/>
  <c r="BD216" i="10"/>
  <c r="AT216" i="10"/>
  <c r="AR216" i="10"/>
  <c r="AS216" i="10" s="1"/>
  <c r="AQ216" i="10"/>
  <c r="B216" i="10"/>
  <c r="CR215" i="10"/>
  <c r="CK215" i="10"/>
  <c r="BD215" i="10"/>
  <c r="AT215" i="10"/>
  <c r="AR215" i="10"/>
  <c r="AQ215" i="10"/>
  <c r="B215" i="10"/>
  <c r="CR214" i="10"/>
  <c r="CM214" i="10"/>
  <c r="CK214" i="10"/>
  <c r="BD214" i="10"/>
  <c r="AT214" i="10"/>
  <c r="AR214" i="10"/>
  <c r="AS214" i="10" s="1"/>
  <c r="AQ214" i="10"/>
  <c r="B214" i="10"/>
  <c r="B213" i="10"/>
  <c r="CR212" i="10"/>
  <c r="CP212" i="10"/>
  <c r="CO212" i="10"/>
  <c r="CN212" i="10"/>
  <c r="CM212" i="10"/>
  <c r="CK212" i="10"/>
  <c r="BD212" i="10"/>
  <c r="AT212" i="10"/>
  <c r="AR212" i="10"/>
  <c r="AS212" i="10" s="1"/>
  <c r="AQ212" i="10"/>
  <c r="B212" i="10"/>
  <c r="CR211" i="10"/>
  <c r="CP211" i="10"/>
  <c r="CO211" i="10"/>
  <c r="CN211" i="10"/>
  <c r="CM211" i="10"/>
  <c r="CK211" i="10"/>
  <c r="BD211" i="10"/>
  <c r="AT211" i="10"/>
  <c r="AR211" i="10"/>
  <c r="AS211" i="10" s="1"/>
  <c r="AQ211" i="10"/>
  <c r="B211" i="10"/>
  <c r="CR210" i="10"/>
  <c r="CM210" i="10"/>
  <c r="CK210" i="10"/>
  <c r="CN210" i="10" s="1"/>
  <c r="CQ210" i="10" s="1"/>
  <c r="BD210" i="10"/>
  <c r="AT210" i="10"/>
  <c r="AR210" i="10"/>
  <c r="AQ210" i="10"/>
  <c r="B210" i="10"/>
  <c r="CR209" i="10"/>
  <c r="CM209" i="10"/>
  <c r="CK209" i="10"/>
  <c r="BD209" i="10"/>
  <c r="AT209" i="10"/>
  <c r="AR209" i="10"/>
  <c r="AS209" i="10" s="1"/>
  <c r="AQ209" i="10"/>
  <c r="B209" i="10"/>
  <c r="B208" i="10"/>
  <c r="CR207" i="10"/>
  <c r="CP207" i="10"/>
  <c r="CO207" i="10"/>
  <c r="CN207" i="10"/>
  <c r="CM207" i="10"/>
  <c r="CK207" i="10"/>
  <c r="BD207" i="10"/>
  <c r="AT207" i="10"/>
  <c r="AR207" i="10"/>
  <c r="AS207" i="10" s="1"/>
  <c r="AQ207" i="10"/>
  <c r="B207" i="10"/>
  <c r="CR206" i="10"/>
  <c r="CP206" i="10"/>
  <c r="CO206" i="10"/>
  <c r="CN206" i="10"/>
  <c r="CM206" i="10"/>
  <c r="CK206" i="10"/>
  <c r="BD206" i="10"/>
  <c r="AT206" i="10"/>
  <c r="AR206" i="10"/>
  <c r="AS206" i="10" s="1"/>
  <c r="AQ206" i="10"/>
  <c r="B206" i="10"/>
  <c r="CR205" i="10"/>
  <c r="CP205" i="10"/>
  <c r="CO205" i="10"/>
  <c r="CN205" i="10"/>
  <c r="CM205" i="10"/>
  <c r="CK205" i="10"/>
  <c r="BD205" i="10"/>
  <c r="AT205" i="10"/>
  <c r="AR205" i="10"/>
  <c r="AQ205" i="10"/>
  <c r="B205" i="10"/>
  <c r="CR204" i="10"/>
  <c r="CM204" i="10"/>
  <c r="CK204" i="10"/>
  <c r="BD204" i="10"/>
  <c r="AT204" i="10"/>
  <c r="AR204" i="10"/>
  <c r="AS204" i="10" s="1"/>
  <c r="AQ204" i="10"/>
  <c r="B204" i="10"/>
  <c r="B203" i="10"/>
  <c r="CR202" i="10"/>
  <c r="CP202" i="10"/>
  <c r="CO202" i="10"/>
  <c r="CN202" i="10"/>
  <c r="CM202" i="10"/>
  <c r="CK202" i="10"/>
  <c r="BD202" i="10"/>
  <c r="AT202" i="10"/>
  <c r="AR202" i="10"/>
  <c r="AS202" i="10" s="1"/>
  <c r="AQ202" i="10"/>
  <c r="B202" i="10"/>
  <c r="CR201" i="10"/>
  <c r="CP201" i="10"/>
  <c r="CN201" i="10"/>
  <c r="CQ201" i="10" s="1"/>
  <c r="CM201" i="10"/>
  <c r="CK201" i="10"/>
  <c r="BD201" i="10"/>
  <c r="AT201" i="10"/>
  <c r="AR201" i="10"/>
  <c r="AS201" i="10" s="1"/>
  <c r="AQ201" i="10"/>
  <c r="B201" i="10"/>
  <c r="CR200" i="10"/>
  <c r="CM200" i="10"/>
  <c r="CK200" i="10"/>
  <c r="BD200" i="10"/>
  <c r="AT200" i="10"/>
  <c r="AR200" i="10"/>
  <c r="AS200" i="10" s="1"/>
  <c r="AQ200" i="10"/>
  <c r="B200" i="10"/>
  <c r="CR199" i="10"/>
  <c r="CM199" i="10"/>
  <c r="CK199" i="10"/>
  <c r="BD199" i="10"/>
  <c r="AT199" i="10"/>
  <c r="AR199" i="10"/>
  <c r="AS199" i="10" s="1"/>
  <c r="AQ199" i="10"/>
  <c r="B199" i="10"/>
  <c r="B233" i="23"/>
  <c r="CR232" i="23"/>
  <c r="CP232" i="23"/>
  <c r="CO232" i="23"/>
  <c r="CN232" i="23"/>
  <c r="CM232" i="23"/>
  <c r="CK232" i="23"/>
  <c r="BD232" i="23"/>
  <c r="AT232" i="23"/>
  <c r="AR232" i="23"/>
  <c r="AS232" i="23" s="1"/>
  <c r="AQ232" i="23"/>
  <c r="B232" i="23"/>
  <c r="CR231" i="23"/>
  <c r="CP231" i="23"/>
  <c r="CO231" i="23"/>
  <c r="CN231" i="23"/>
  <c r="CM231" i="23"/>
  <c r="CK231" i="23"/>
  <c r="BD231" i="23"/>
  <c r="AT231" i="23"/>
  <c r="AR231" i="23"/>
  <c r="AQ231" i="23"/>
  <c r="B231" i="23"/>
  <c r="CR230" i="23"/>
  <c r="CP230" i="23"/>
  <c r="CO230" i="23"/>
  <c r="CN230" i="23"/>
  <c r="CM230" i="23"/>
  <c r="CK230" i="23"/>
  <c r="BD230" i="23"/>
  <c r="AT230" i="23"/>
  <c r="AR230" i="23"/>
  <c r="AS230" i="23" s="1"/>
  <c r="AQ230" i="23"/>
  <c r="B230" i="23"/>
  <c r="CR229" i="23"/>
  <c r="CN229" i="23"/>
  <c r="CQ229" i="23" s="1"/>
  <c r="CQ233" i="23" s="1"/>
  <c r="CM229" i="23"/>
  <c r="CK229" i="23"/>
  <c r="BD229" i="23"/>
  <c r="AT229" i="23"/>
  <c r="AR229" i="23"/>
  <c r="AS229" i="23" s="1"/>
  <c r="AQ229" i="23"/>
  <c r="B229" i="23"/>
  <c r="B228" i="23"/>
  <c r="CR227" i="23"/>
  <c r="CP227" i="23"/>
  <c r="CO227" i="23"/>
  <c r="CN227" i="23"/>
  <c r="CM227" i="23"/>
  <c r="CK227" i="23"/>
  <c r="BD227" i="23"/>
  <c r="AT227" i="23"/>
  <c r="AR227" i="23"/>
  <c r="AS227" i="23" s="1"/>
  <c r="AQ227" i="23"/>
  <c r="B227" i="23"/>
  <c r="CR226" i="23"/>
  <c r="CP226" i="23"/>
  <c r="CO226" i="23"/>
  <c r="CN226" i="23"/>
  <c r="CM226" i="23"/>
  <c r="CK226" i="23"/>
  <c r="BD226" i="23"/>
  <c r="AT226" i="23"/>
  <c r="AR226" i="23"/>
  <c r="AS226" i="23" s="1"/>
  <c r="AQ226" i="23"/>
  <c r="B226" i="23"/>
  <c r="CR225" i="23"/>
  <c r="CM225" i="23"/>
  <c r="CK225" i="23"/>
  <c r="BD225" i="23"/>
  <c r="AT225" i="23"/>
  <c r="AR225" i="23"/>
  <c r="AS225" i="23" s="1"/>
  <c r="AQ225" i="23"/>
  <c r="B225" i="23"/>
  <c r="CR224" i="23"/>
  <c r="CM224" i="23"/>
  <c r="CK224" i="23"/>
  <c r="BD224" i="23"/>
  <c r="AT224" i="23"/>
  <c r="AR224" i="23"/>
  <c r="AS224" i="23" s="1"/>
  <c r="AQ224" i="23"/>
  <c r="B224" i="23"/>
  <c r="B223" i="23"/>
  <c r="CR222" i="23"/>
  <c r="CP222" i="23"/>
  <c r="CO222" i="23"/>
  <c r="CN222" i="23"/>
  <c r="CM222" i="23"/>
  <c r="CK222" i="23"/>
  <c r="BD222" i="23"/>
  <c r="AT222" i="23"/>
  <c r="AR222" i="23"/>
  <c r="AS222" i="23" s="1"/>
  <c r="AQ222" i="23"/>
  <c r="B222" i="23"/>
  <c r="CR221" i="23"/>
  <c r="CP221" i="23"/>
  <c r="CO221" i="23"/>
  <c r="CN221" i="23"/>
  <c r="CM221" i="23"/>
  <c r="CK221" i="23"/>
  <c r="BD221" i="23"/>
  <c r="AT221" i="23"/>
  <c r="AR221" i="23"/>
  <c r="AQ221" i="23"/>
  <c r="B221" i="23"/>
  <c r="CR220" i="23"/>
  <c r="CM220" i="23"/>
  <c r="CK220" i="23"/>
  <c r="BD220" i="23"/>
  <c r="AT220" i="23"/>
  <c r="AR220" i="23"/>
  <c r="AS220" i="23" s="1"/>
  <c r="AQ220" i="23"/>
  <c r="B220" i="23"/>
  <c r="CR219" i="23"/>
  <c r="CM219" i="23"/>
  <c r="CK219" i="23"/>
  <c r="BD219" i="23"/>
  <c r="AT219" i="23"/>
  <c r="AR219" i="23"/>
  <c r="AS219" i="23" s="1"/>
  <c r="AQ219" i="23"/>
  <c r="B219" i="23"/>
  <c r="B218" i="23"/>
  <c r="CR217" i="23"/>
  <c r="CP217" i="23"/>
  <c r="CO217" i="23"/>
  <c r="CN217" i="23"/>
  <c r="CM217" i="23"/>
  <c r="CK217" i="23"/>
  <c r="BD217" i="23"/>
  <c r="AT217" i="23"/>
  <c r="AR217" i="23"/>
  <c r="AS217" i="23" s="1"/>
  <c r="AQ217" i="23"/>
  <c r="B217" i="23"/>
  <c r="CR216" i="23"/>
  <c r="CP216" i="23"/>
  <c r="CO216" i="23"/>
  <c r="CN216" i="23"/>
  <c r="CM216" i="23"/>
  <c r="CK216" i="23"/>
  <c r="BD216" i="23"/>
  <c r="AT216" i="23"/>
  <c r="AR216" i="23"/>
  <c r="AS216" i="23" s="1"/>
  <c r="AQ216" i="23"/>
  <c r="B216" i="23"/>
  <c r="CR215" i="23"/>
  <c r="CM215" i="23"/>
  <c r="CK215" i="23"/>
  <c r="BD215" i="23"/>
  <c r="AT215" i="23"/>
  <c r="AR215" i="23"/>
  <c r="AS215" i="23" s="1"/>
  <c r="AQ215" i="23"/>
  <c r="B215" i="23"/>
  <c r="CR214" i="23"/>
  <c r="CM214" i="23"/>
  <c r="CK214" i="23"/>
  <c r="BD214" i="23"/>
  <c r="AT214" i="23"/>
  <c r="AR214" i="23"/>
  <c r="AS214" i="23" s="1"/>
  <c r="AQ214" i="23"/>
  <c r="B214" i="23"/>
  <c r="B213" i="23"/>
  <c r="CR212" i="23"/>
  <c r="CP212" i="23"/>
  <c r="CO212" i="23"/>
  <c r="CN212" i="23"/>
  <c r="CM212" i="23"/>
  <c r="CK212" i="23"/>
  <c r="BD212" i="23"/>
  <c r="AT212" i="23"/>
  <c r="AR212" i="23"/>
  <c r="AS212" i="23" s="1"/>
  <c r="AQ212" i="23"/>
  <c r="B212" i="23"/>
  <c r="CR211" i="23"/>
  <c r="CP211" i="23"/>
  <c r="CO211" i="23"/>
  <c r="CN211" i="23"/>
  <c r="CM211" i="23"/>
  <c r="CK211" i="23"/>
  <c r="BD211" i="23"/>
  <c r="AT211" i="23"/>
  <c r="AR211" i="23"/>
  <c r="AQ211" i="23"/>
  <c r="B211" i="23"/>
  <c r="CR210" i="23"/>
  <c r="CP210" i="23"/>
  <c r="CM210" i="23"/>
  <c r="CK210" i="23"/>
  <c r="CN210" i="23" s="1"/>
  <c r="CQ210" i="23" s="1"/>
  <c r="BD210" i="23"/>
  <c r="AT210" i="23"/>
  <c r="AR210" i="23"/>
  <c r="AS210" i="23" s="1"/>
  <c r="AQ210" i="23"/>
  <c r="B210" i="23"/>
  <c r="CR209" i="23"/>
  <c r="CM209" i="23"/>
  <c r="CK209" i="23"/>
  <c r="BD209" i="23"/>
  <c r="AT209" i="23"/>
  <c r="AR209" i="23"/>
  <c r="AS209" i="23" s="1"/>
  <c r="AQ209" i="23"/>
  <c r="B209" i="23"/>
  <c r="B208" i="23"/>
  <c r="CR207" i="23"/>
  <c r="CP207" i="23"/>
  <c r="CO207" i="23"/>
  <c r="CN207" i="23"/>
  <c r="CM207" i="23"/>
  <c r="CK207" i="23"/>
  <c r="BD207" i="23"/>
  <c r="AT207" i="23"/>
  <c r="AR207" i="23"/>
  <c r="AS207" i="23" s="1"/>
  <c r="AQ207" i="23"/>
  <c r="B207" i="23"/>
  <c r="CR206" i="23"/>
  <c r="CP206" i="23"/>
  <c r="CO206" i="23"/>
  <c r="CN206" i="23"/>
  <c r="CM206" i="23"/>
  <c r="CK206" i="23"/>
  <c r="BD206" i="23"/>
  <c r="AT206" i="23"/>
  <c r="AR206" i="23"/>
  <c r="AQ206" i="23"/>
  <c r="B206" i="23"/>
  <c r="CR205" i="23"/>
  <c r="CP205" i="23"/>
  <c r="CO205" i="23"/>
  <c r="CN205" i="23"/>
  <c r="CM205" i="23"/>
  <c r="CK205" i="23"/>
  <c r="BD205" i="23"/>
  <c r="AT205" i="23"/>
  <c r="AR205" i="23"/>
  <c r="AS205" i="23" s="1"/>
  <c r="AQ205" i="23"/>
  <c r="B205" i="23"/>
  <c r="CR204" i="23"/>
  <c r="CM204" i="23"/>
  <c r="CK204" i="23"/>
  <c r="BD204" i="23"/>
  <c r="AT204" i="23"/>
  <c r="AR204" i="23"/>
  <c r="AS204" i="23" s="1"/>
  <c r="AQ204" i="23"/>
  <c r="AQ208" i="23" s="1"/>
  <c r="B204" i="23"/>
  <c r="B203" i="23"/>
  <c r="CR202" i="23"/>
  <c r="CP202" i="23"/>
  <c r="CO202" i="23"/>
  <c r="CN202" i="23"/>
  <c r="CM202" i="23"/>
  <c r="CK202" i="23"/>
  <c r="BD202" i="23"/>
  <c r="AT202" i="23"/>
  <c r="AR202" i="23"/>
  <c r="AS202" i="23" s="1"/>
  <c r="AQ202" i="23"/>
  <c r="B202" i="23"/>
  <c r="CR201" i="23"/>
  <c r="CP201" i="23"/>
  <c r="CO201" i="23"/>
  <c r="CN201" i="23"/>
  <c r="CM201" i="23"/>
  <c r="CK201" i="23"/>
  <c r="BD201" i="23"/>
  <c r="AT201" i="23"/>
  <c r="AR201" i="23"/>
  <c r="AQ201" i="23"/>
  <c r="B201" i="23"/>
  <c r="CR200" i="23"/>
  <c r="CP200" i="23"/>
  <c r="CO200" i="23"/>
  <c r="CN200" i="23"/>
  <c r="CM200" i="23"/>
  <c r="CK200" i="23"/>
  <c r="BD200" i="23"/>
  <c r="AT200" i="23"/>
  <c r="AR200" i="23"/>
  <c r="AS200" i="23" s="1"/>
  <c r="AQ200" i="23"/>
  <c r="B200" i="23"/>
  <c r="CR199" i="23"/>
  <c r="CM199" i="23"/>
  <c r="CK199" i="23"/>
  <c r="BD199" i="23"/>
  <c r="AT199" i="23"/>
  <c r="AR199" i="23"/>
  <c r="AS199" i="23" s="1"/>
  <c r="AQ199" i="23"/>
  <c r="B199" i="23"/>
  <c r="B118" i="11"/>
  <c r="CM117" i="11"/>
  <c r="CK117" i="11"/>
  <c r="CJ117" i="11"/>
  <c r="CI117" i="11"/>
  <c r="CH117" i="11"/>
  <c r="CF117" i="11"/>
  <c r="AY117" i="11"/>
  <c r="AR117" i="11"/>
  <c r="AP117" i="11"/>
  <c r="AQ117" i="11" s="1"/>
  <c r="AO117" i="11"/>
  <c r="B117" i="11"/>
  <c r="CM116" i="11"/>
  <c r="CK116" i="11"/>
  <c r="CJ116" i="11"/>
  <c r="CI116" i="11"/>
  <c r="CH116" i="11"/>
  <c r="CF116" i="11"/>
  <c r="AY116" i="11"/>
  <c r="AR116" i="11"/>
  <c r="AP116" i="11"/>
  <c r="AQ116" i="11" s="1"/>
  <c r="AO116" i="11"/>
  <c r="CM115" i="11"/>
  <c r="CH115" i="11"/>
  <c r="CF115" i="11"/>
  <c r="AY115" i="11"/>
  <c r="AR115" i="11"/>
  <c r="AP115" i="11"/>
  <c r="AQ115" i="11" s="1"/>
  <c r="AO115" i="11"/>
  <c r="B115" i="11"/>
  <c r="CM114" i="11"/>
  <c r="CK114" i="11"/>
  <c r="CH114" i="11"/>
  <c r="CF114" i="11"/>
  <c r="CI114" i="11" s="1"/>
  <c r="CL114" i="11" s="1"/>
  <c r="AY114" i="11"/>
  <c r="AR114" i="11"/>
  <c r="AP114" i="11"/>
  <c r="AO114" i="11"/>
  <c r="B114" i="11"/>
  <c r="B113" i="11"/>
  <c r="CM112" i="11"/>
  <c r="CK112" i="11"/>
  <c r="CJ112" i="11"/>
  <c r="CI112" i="11"/>
  <c r="CH112" i="11"/>
  <c r="CF112" i="11"/>
  <c r="AY112" i="11"/>
  <c r="AR112" i="11"/>
  <c r="AP112" i="11"/>
  <c r="AQ112" i="11" s="1"/>
  <c r="AO112" i="11"/>
  <c r="B112" i="11"/>
  <c r="CM111" i="11"/>
  <c r="CK111" i="11"/>
  <c r="CJ111" i="11"/>
  <c r="CI111" i="11"/>
  <c r="CH111" i="11"/>
  <c r="CF111" i="11"/>
  <c r="AY111" i="11"/>
  <c r="AR111" i="11"/>
  <c r="AP111" i="11"/>
  <c r="AQ111" i="11" s="1"/>
  <c r="AO111" i="11"/>
  <c r="CM110" i="11"/>
  <c r="CK110" i="11"/>
  <c r="CH110" i="11"/>
  <c r="CF110" i="11"/>
  <c r="CI110" i="11" s="1"/>
  <c r="CL110" i="11" s="1"/>
  <c r="AY110" i="11"/>
  <c r="AR110" i="11"/>
  <c r="AP110" i="11"/>
  <c r="AQ110" i="11" s="1"/>
  <c r="AO110" i="11"/>
  <c r="B110" i="11"/>
  <c r="CM109" i="11"/>
  <c r="CH109" i="11"/>
  <c r="CF109" i="11"/>
  <c r="AY109" i="11"/>
  <c r="AR109" i="11"/>
  <c r="AP109" i="11"/>
  <c r="AO109" i="11"/>
  <c r="B109" i="11"/>
  <c r="B108" i="11"/>
  <c r="CM107" i="11"/>
  <c r="CK107" i="11"/>
  <c r="CJ107" i="11"/>
  <c r="CI107" i="11"/>
  <c r="CH107" i="11"/>
  <c r="CF107" i="11"/>
  <c r="AY107" i="11"/>
  <c r="AR107" i="11"/>
  <c r="AP107" i="11"/>
  <c r="AQ107" i="11" s="1"/>
  <c r="AO107" i="11"/>
  <c r="B107" i="11"/>
  <c r="CM106" i="11"/>
  <c r="CK106" i="11"/>
  <c r="CJ106" i="11"/>
  <c r="CI106" i="11"/>
  <c r="CH106" i="11"/>
  <c r="CF106" i="11"/>
  <c r="AY106" i="11"/>
  <c r="AR106" i="11"/>
  <c r="AP106" i="11"/>
  <c r="AQ106" i="11" s="1"/>
  <c r="AO106" i="11"/>
  <c r="CM105" i="11"/>
  <c r="CK105" i="11"/>
  <c r="CJ105" i="11"/>
  <c r="CI105" i="11"/>
  <c r="CH105" i="11"/>
  <c r="CF105" i="11"/>
  <c r="AY105" i="11"/>
  <c r="AR105" i="11"/>
  <c r="AP105" i="11"/>
  <c r="AQ105" i="11" s="1"/>
  <c r="AO105" i="11"/>
  <c r="B105" i="11"/>
  <c r="CM104" i="11"/>
  <c r="CK104" i="11"/>
  <c r="CH104" i="11"/>
  <c r="CF104" i="11"/>
  <c r="CI104" i="11" s="1"/>
  <c r="CL104" i="11" s="1"/>
  <c r="AY104" i="11"/>
  <c r="AR104" i="11"/>
  <c r="AP104" i="11"/>
  <c r="AO104" i="11"/>
  <c r="B104" i="11"/>
  <c r="B103" i="11"/>
  <c r="CM102" i="11"/>
  <c r="CK102" i="11"/>
  <c r="CJ102" i="11"/>
  <c r="CI102" i="11"/>
  <c r="CH102" i="11"/>
  <c r="CF102" i="11"/>
  <c r="AY102" i="11"/>
  <c r="AR102" i="11"/>
  <c r="AP102" i="11"/>
  <c r="AQ102" i="11" s="1"/>
  <c r="AO102" i="11"/>
  <c r="CM101" i="11"/>
  <c r="CK101" i="11"/>
  <c r="CH101" i="11"/>
  <c r="CF101" i="11"/>
  <c r="CI101" i="11" s="1"/>
  <c r="CL101" i="11" s="1"/>
  <c r="AY101" i="11"/>
  <c r="AR101" i="11"/>
  <c r="AP101" i="11"/>
  <c r="AQ101" i="11" s="1"/>
  <c r="AO101" i="11"/>
  <c r="CM100" i="11"/>
  <c r="CH100" i="11"/>
  <c r="CF100" i="11"/>
  <c r="AY100" i="11"/>
  <c r="AR100" i="11"/>
  <c r="AP100" i="11"/>
  <c r="AQ100" i="11" s="1"/>
  <c r="AO100" i="11"/>
  <c r="B100" i="11"/>
  <c r="CM99" i="11"/>
  <c r="CH99" i="11"/>
  <c r="CF99" i="11"/>
  <c r="AY99" i="11"/>
  <c r="AR99" i="11"/>
  <c r="AP99" i="11"/>
  <c r="AO99" i="11"/>
  <c r="B99" i="11"/>
  <c r="B98" i="11"/>
  <c r="CM97" i="11"/>
  <c r="CK97" i="11"/>
  <c r="CJ97" i="11"/>
  <c r="CI97" i="11"/>
  <c r="CH97" i="11"/>
  <c r="CF97" i="11"/>
  <c r="AY97" i="11"/>
  <c r="AR97" i="11"/>
  <c r="AP97" i="11"/>
  <c r="AQ97" i="11" s="1"/>
  <c r="AO97" i="11"/>
  <c r="B97" i="11"/>
  <c r="CM96" i="11"/>
  <c r="CK96" i="11"/>
  <c r="CJ96" i="11"/>
  <c r="CI96" i="11"/>
  <c r="CH96" i="11"/>
  <c r="CF96" i="11"/>
  <c r="AY96" i="11"/>
  <c r="AR96" i="11"/>
  <c r="AP96" i="11"/>
  <c r="AQ96" i="11" s="1"/>
  <c r="AO96" i="11"/>
  <c r="CM95" i="11"/>
  <c r="CH95" i="11"/>
  <c r="CF95" i="11"/>
  <c r="AY95" i="11"/>
  <c r="AR95" i="11"/>
  <c r="AP95" i="11"/>
  <c r="AQ95" i="11" s="1"/>
  <c r="AO95" i="11"/>
  <c r="B95" i="11"/>
  <c r="CM94" i="11"/>
  <c r="CK94" i="11"/>
  <c r="CH94" i="11"/>
  <c r="CF94" i="11"/>
  <c r="CI94" i="11" s="1"/>
  <c r="CL94" i="11" s="1"/>
  <c r="AY94" i="11"/>
  <c r="AR94" i="11"/>
  <c r="AP94" i="11"/>
  <c r="AO94" i="11"/>
  <c r="B94" i="11"/>
  <c r="B93" i="11"/>
  <c r="CM92" i="11"/>
  <c r="CK92" i="11"/>
  <c r="CJ92" i="11"/>
  <c r="CI92" i="11"/>
  <c r="CH92" i="11"/>
  <c r="CF92" i="11"/>
  <c r="AY92" i="11"/>
  <c r="AR92" i="11"/>
  <c r="AP92" i="11"/>
  <c r="AQ92" i="11" s="1"/>
  <c r="AO92" i="11"/>
  <c r="B92" i="11"/>
  <c r="CM91" i="11"/>
  <c r="CK91" i="11"/>
  <c r="CJ91" i="11"/>
  <c r="CI91" i="11"/>
  <c r="CH91" i="11"/>
  <c r="CF91" i="11"/>
  <c r="AY91" i="11"/>
  <c r="AR91" i="11"/>
  <c r="AP91" i="11"/>
  <c r="AQ91" i="11" s="1"/>
  <c r="AO91" i="11"/>
  <c r="CM90" i="11"/>
  <c r="CK90" i="11"/>
  <c r="CH90" i="11"/>
  <c r="CF90" i="11"/>
  <c r="CI90" i="11" s="1"/>
  <c r="CL90" i="11" s="1"/>
  <c r="AY90" i="11"/>
  <c r="AR90" i="11"/>
  <c r="AP90" i="11"/>
  <c r="AO90" i="11"/>
  <c r="B90" i="11"/>
  <c r="CM89" i="11"/>
  <c r="CH89" i="11"/>
  <c r="CF89" i="11"/>
  <c r="AY89" i="11"/>
  <c r="AR89" i="11"/>
  <c r="AP89" i="11"/>
  <c r="AQ89" i="11" s="1"/>
  <c r="AO89" i="11"/>
  <c r="B89" i="11"/>
  <c r="B88" i="11"/>
  <c r="CM87" i="11"/>
  <c r="CK87" i="11"/>
  <c r="CJ87" i="11"/>
  <c r="CI87" i="11"/>
  <c r="CH87" i="11"/>
  <c r="CF87" i="11"/>
  <c r="AY87" i="11"/>
  <c r="AR87" i="11"/>
  <c r="AP87" i="11"/>
  <c r="AQ87" i="11" s="1"/>
  <c r="AO87" i="11"/>
  <c r="B87" i="11"/>
  <c r="CM86" i="11"/>
  <c r="CK86" i="11"/>
  <c r="CJ86" i="11"/>
  <c r="CI86" i="11"/>
  <c r="CH86" i="11"/>
  <c r="CF86" i="11"/>
  <c r="AY86" i="11"/>
  <c r="AR86" i="11"/>
  <c r="AP86" i="11"/>
  <c r="AQ86" i="11" s="1"/>
  <c r="AO86" i="11"/>
  <c r="CM85" i="11"/>
  <c r="CH85" i="11"/>
  <c r="CF85" i="11"/>
  <c r="AY85" i="11"/>
  <c r="AR85" i="11"/>
  <c r="AP85" i="11"/>
  <c r="AQ85" i="11" s="1"/>
  <c r="AO85" i="11"/>
  <c r="B85" i="11"/>
  <c r="CM84" i="11"/>
  <c r="CK84" i="11"/>
  <c r="CH84" i="11"/>
  <c r="CF84" i="11"/>
  <c r="CI84" i="11" s="1"/>
  <c r="CL84" i="11" s="1"/>
  <c r="AY84" i="11"/>
  <c r="AR84" i="11"/>
  <c r="AP84" i="11"/>
  <c r="AO84" i="11"/>
  <c r="B84" i="11"/>
  <c r="B83" i="11"/>
  <c r="CM82" i="11"/>
  <c r="CK82" i="11"/>
  <c r="CJ82" i="11"/>
  <c r="CI82" i="11"/>
  <c r="CH82" i="11"/>
  <c r="CF82" i="11"/>
  <c r="AY82" i="11"/>
  <c r="AR82" i="11"/>
  <c r="AP82" i="11"/>
  <c r="AQ82" i="11" s="1"/>
  <c r="AO82" i="11"/>
  <c r="B82" i="11"/>
  <c r="CM81" i="11"/>
  <c r="CK81" i="11"/>
  <c r="CJ81" i="11"/>
  <c r="CI81" i="11"/>
  <c r="CH81" i="11"/>
  <c r="CF81" i="11"/>
  <c r="AY81" i="11"/>
  <c r="AR81" i="11"/>
  <c r="AP81" i="11"/>
  <c r="AQ81" i="11" s="1"/>
  <c r="AO81" i="11"/>
  <c r="CM80" i="11"/>
  <c r="CK80" i="11"/>
  <c r="CH80" i="11"/>
  <c r="CF80" i="11"/>
  <c r="CI80" i="11" s="1"/>
  <c r="CL80" i="11" s="1"/>
  <c r="AY80" i="11"/>
  <c r="AR80" i="11"/>
  <c r="AP80" i="11"/>
  <c r="AQ80" i="11" s="1"/>
  <c r="AO80" i="11"/>
  <c r="B80" i="11"/>
  <c r="CM79" i="11"/>
  <c r="CH79" i="11"/>
  <c r="CF79" i="11"/>
  <c r="AY79" i="11"/>
  <c r="AR79" i="11"/>
  <c r="AP79" i="11"/>
  <c r="AO79" i="11"/>
  <c r="B79" i="11"/>
  <c r="B198" i="23"/>
  <c r="CR197" i="23"/>
  <c r="CP197" i="23"/>
  <c r="CO197" i="23"/>
  <c r="CN197" i="23"/>
  <c r="CM197" i="23"/>
  <c r="CK197" i="23"/>
  <c r="BD197" i="23"/>
  <c r="AT197" i="23"/>
  <c r="AR197" i="23"/>
  <c r="AS197" i="23" s="1"/>
  <c r="AQ197" i="23"/>
  <c r="B197" i="23"/>
  <c r="CR196" i="23"/>
  <c r="CP196" i="23"/>
  <c r="CO196" i="23"/>
  <c r="CN196" i="23"/>
  <c r="CM196" i="23"/>
  <c r="CK196" i="23"/>
  <c r="BD196" i="23"/>
  <c r="AT196" i="23"/>
  <c r="AR196" i="23"/>
  <c r="AS196" i="23" s="1"/>
  <c r="AQ196" i="23"/>
  <c r="B196" i="23"/>
  <c r="CR195" i="23"/>
  <c r="CM195" i="23"/>
  <c r="CK195" i="23"/>
  <c r="BD195" i="23"/>
  <c r="AT195" i="23"/>
  <c r="AR195" i="23"/>
  <c r="AS195" i="23" s="1"/>
  <c r="AQ195" i="23"/>
  <c r="B195" i="23"/>
  <c r="CR194" i="23"/>
  <c r="CM194" i="23"/>
  <c r="CK194" i="23"/>
  <c r="BD194" i="23"/>
  <c r="AT194" i="23"/>
  <c r="AR194" i="23"/>
  <c r="AS194" i="23" s="1"/>
  <c r="AQ194" i="23"/>
  <c r="B194" i="23"/>
  <c r="B193" i="23"/>
  <c r="CR192" i="23"/>
  <c r="CP192" i="23"/>
  <c r="CO192" i="23"/>
  <c r="CN192" i="23"/>
  <c r="CM192" i="23"/>
  <c r="CK192" i="23"/>
  <c r="BD192" i="23"/>
  <c r="AT192" i="23"/>
  <c r="AR192" i="23"/>
  <c r="AS192" i="23" s="1"/>
  <c r="AQ192" i="23"/>
  <c r="B192" i="23"/>
  <c r="CR191" i="23"/>
  <c r="CP191" i="23"/>
  <c r="CO191" i="23"/>
  <c r="CN191" i="23"/>
  <c r="CM191" i="23"/>
  <c r="CK191" i="23"/>
  <c r="BD191" i="23"/>
  <c r="AT191" i="23"/>
  <c r="AR191" i="23"/>
  <c r="AS191" i="23" s="1"/>
  <c r="AQ191" i="23"/>
  <c r="B191" i="23"/>
  <c r="CR190" i="23"/>
  <c r="CP190" i="23"/>
  <c r="CO190" i="23"/>
  <c r="CN190" i="23"/>
  <c r="CM190" i="23"/>
  <c r="CK190" i="23"/>
  <c r="BD190" i="23"/>
  <c r="AT190" i="23"/>
  <c r="AR190" i="23"/>
  <c r="AS190" i="23" s="1"/>
  <c r="AQ190" i="23"/>
  <c r="B190" i="23"/>
  <c r="CR189" i="23"/>
  <c r="CM189" i="23"/>
  <c r="CK189" i="23"/>
  <c r="BD189" i="23"/>
  <c r="AT189" i="23"/>
  <c r="AR189" i="23"/>
  <c r="AS189" i="23" s="1"/>
  <c r="AQ189" i="23"/>
  <c r="B189" i="23"/>
  <c r="B188" i="23"/>
  <c r="CR187" i="23"/>
  <c r="CP187" i="23"/>
  <c r="CO187" i="23"/>
  <c r="CN187" i="23"/>
  <c r="CM187" i="23"/>
  <c r="CK187" i="23"/>
  <c r="BD187" i="23"/>
  <c r="AT187" i="23"/>
  <c r="AR187" i="23"/>
  <c r="AS187" i="23" s="1"/>
  <c r="AQ187" i="23"/>
  <c r="B187" i="23"/>
  <c r="CR186" i="23"/>
  <c r="CM186" i="23"/>
  <c r="CK186" i="23"/>
  <c r="BD186" i="23"/>
  <c r="AT186" i="23"/>
  <c r="AR186" i="23"/>
  <c r="AQ186" i="23"/>
  <c r="B186" i="23"/>
  <c r="CR185" i="23"/>
  <c r="CP185" i="23"/>
  <c r="CM185" i="23"/>
  <c r="CK185" i="23"/>
  <c r="CN185" i="23" s="1"/>
  <c r="CQ185" i="23" s="1"/>
  <c r="BD185" i="23"/>
  <c r="AT185" i="23"/>
  <c r="AR185" i="23"/>
  <c r="AS185" i="23" s="1"/>
  <c r="AQ185" i="23"/>
  <c r="B185" i="23"/>
  <c r="CR184" i="23"/>
  <c r="CM184" i="23"/>
  <c r="CK184" i="23"/>
  <c r="BD184" i="23"/>
  <c r="AT184" i="23"/>
  <c r="AR184" i="23"/>
  <c r="AS184" i="23" s="1"/>
  <c r="AQ184" i="23"/>
  <c r="B184" i="23"/>
  <c r="B183" i="23"/>
  <c r="CR182" i="23"/>
  <c r="CP182" i="23"/>
  <c r="CO182" i="23"/>
  <c r="CN182" i="23"/>
  <c r="CM182" i="23"/>
  <c r="CK182" i="23"/>
  <c r="BD182" i="23"/>
  <c r="AT182" i="23"/>
  <c r="AR182" i="23"/>
  <c r="AS182" i="23" s="1"/>
  <c r="AQ182" i="23"/>
  <c r="B182" i="23"/>
  <c r="CR181" i="23"/>
  <c r="CP181" i="23"/>
  <c r="CO181" i="23"/>
  <c r="CN181" i="23"/>
  <c r="CM181" i="23"/>
  <c r="CK181" i="23"/>
  <c r="BD181" i="23"/>
  <c r="AT181" i="23"/>
  <c r="AR181" i="23"/>
  <c r="AS181" i="23" s="1"/>
  <c r="AQ181" i="23"/>
  <c r="B181" i="23"/>
  <c r="CR180" i="23"/>
  <c r="CM180" i="23"/>
  <c r="CN180" i="23" s="1"/>
  <c r="CQ180" i="23" s="1"/>
  <c r="CK180" i="23"/>
  <c r="BD180" i="23"/>
  <c r="AT180" i="23"/>
  <c r="AR180" i="23"/>
  <c r="AS180" i="23" s="1"/>
  <c r="AQ180" i="23"/>
  <c r="B180" i="23"/>
  <c r="CR179" i="23"/>
  <c r="CM179" i="23"/>
  <c r="CN179" i="23" s="1"/>
  <c r="CQ179" i="23" s="1"/>
  <c r="CK179" i="23"/>
  <c r="BD179" i="23"/>
  <c r="AT179" i="23"/>
  <c r="AR179" i="23"/>
  <c r="AS179" i="23" s="1"/>
  <c r="AQ179" i="23"/>
  <c r="B179" i="23"/>
  <c r="B178" i="23"/>
  <c r="CR177" i="23"/>
  <c r="CP177" i="23"/>
  <c r="CO177" i="23"/>
  <c r="CN177" i="23"/>
  <c r="CM177" i="23"/>
  <c r="CK177" i="23"/>
  <c r="BD177" i="23"/>
  <c r="AT177" i="23"/>
  <c r="AR177" i="23"/>
  <c r="AS177" i="23" s="1"/>
  <c r="AQ177" i="23"/>
  <c r="B177" i="23"/>
  <c r="CR176" i="23"/>
  <c r="CP176" i="23"/>
  <c r="CO176" i="23"/>
  <c r="CN176" i="23"/>
  <c r="CM176" i="23"/>
  <c r="CK176" i="23"/>
  <c r="BD176" i="23"/>
  <c r="AT176" i="23"/>
  <c r="AR176" i="23"/>
  <c r="AQ176" i="23"/>
  <c r="B176" i="23"/>
  <c r="CR175" i="23"/>
  <c r="CM175" i="23"/>
  <c r="CK175" i="23"/>
  <c r="BD175" i="23"/>
  <c r="AT175" i="23"/>
  <c r="AR175" i="23"/>
  <c r="AS175" i="23" s="1"/>
  <c r="AQ175" i="23"/>
  <c r="B175" i="23"/>
  <c r="CR174" i="23"/>
  <c r="CM174" i="23"/>
  <c r="CK174" i="23"/>
  <c r="BD174" i="23"/>
  <c r="AT174" i="23"/>
  <c r="AR174" i="23"/>
  <c r="AS174" i="23" s="1"/>
  <c r="AQ174" i="23"/>
  <c r="B174" i="23"/>
  <c r="B173" i="23"/>
  <c r="CR172" i="23"/>
  <c r="CP172" i="23"/>
  <c r="CO172" i="23"/>
  <c r="CN172" i="23"/>
  <c r="CM172" i="23"/>
  <c r="CK172" i="23"/>
  <c r="BD172" i="23"/>
  <c r="AT172" i="23"/>
  <c r="AR172" i="23"/>
  <c r="AS172" i="23" s="1"/>
  <c r="AQ172" i="23"/>
  <c r="B172" i="23"/>
  <c r="CR171" i="23"/>
  <c r="CM171" i="23"/>
  <c r="CK171" i="23"/>
  <c r="BD171" i="23"/>
  <c r="AT171" i="23"/>
  <c r="AR171" i="23"/>
  <c r="AQ171" i="23"/>
  <c r="B171" i="23"/>
  <c r="CR170" i="23"/>
  <c r="CP170" i="23"/>
  <c r="CM170" i="23"/>
  <c r="CK170" i="23"/>
  <c r="CN170" i="23" s="1"/>
  <c r="CQ170" i="23" s="1"/>
  <c r="BD170" i="23"/>
  <c r="AT170" i="23"/>
  <c r="AR170" i="23"/>
  <c r="AS170" i="23" s="1"/>
  <c r="AQ170" i="23"/>
  <c r="B170" i="23"/>
  <c r="CR169" i="23"/>
  <c r="CM169" i="23"/>
  <c r="CK169" i="23"/>
  <c r="BD169" i="23"/>
  <c r="AT169" i="23"/>
  <c r="AR169" i="23"/>
  <c r="AS169" i="23" s="1"/>
  <c r="AQ169" i="23"/>
  <c r="B169" i="23"/>
  <c r="B168" i="23"/>
  <c r="CR167" i="23"/>
  <c r="CP167" i="23"/>
  <c r="CO167" i="23"/>
  <c r="CN167" i="23"/>
  <c r="CM167" i="23"/>
  <c r="CK167" i="23"/>
  <c r="BD167" i="23"/>
  <c r="AT167" i="23"/>
  <c r="AR167" i="23"/>
  <c r="AS167" i="23" s="1"/>
  <c r="AQ167" i="23"/>
  <c r="B167" i="23"/>
  <c r="CR166" i="23"/>
  <c r="CP166" i="23"/>
  <c r="CO166" i="23"/>
  <c r="CN166" i="23"/>
  <c r="CM166" i="23"/>
  <c r="CK166" i="23"/>
  <c r="BD166" i="23"/>
  <c r="AT166" i="23"/>
  <c r="AR166" i="23"/>
  <c r="AS166" i="23" s="1"/>
  <c r="AQ166" i="23"/>
  <c r="B166" i="23"/>
  <c r="CR165" i="23"/>
  <c r="CM165" i="23"/>
  <c r="CK165" i="23"/>
  <c r="BD165" i="23"/>
  <c r="AT165" i="23"/>
  <c r="AR165" i="23"/>
  <c r="AS165" i="23" s="1"/>
  <c r="AQ165" i="23"/>
  <c r="B165" i="23"/>
  <c r="CR164" i="23"/>
  <c r="CM164" i="23"/>
  <c r="CK164" i="23"/>
  <c r="BD164" i="23"/>
  <c r="AT164" i="23"/>
  <c r="AR164" i="23"/>
  <c r="AS164" i="23" s="1"/>
  <c r="AQ164" i="23"/>
  <c r="B164" i="23"/>
  <c r="B198" i="10"/>
  <c r="CR197" i="10"/>
  <c r="CP197" i="10"/>
  <c r="CO197" i="10"/>
  <c r="CN197" i="10"/>
  <c r="CM197" i="10"/>
  <c r="CK197" i="10"/>
  <c r="BD197" i="10"/>
  <c r="AT197" i="10"/>
  <c r="AR197" i="10"/>
  <c r="AS197" i="10" s="1"/>
  <c r="AQ197" i="10"/>
  <c r="B197" i="10"/>
  <c r="CR196" i="10"/>
  <c r="CP196" i="10"/>
  <c r="CO196" i="10"/>
  <c r="CN196" i="10"/>
  <c r="CM196" i="10"/>
  <c r="CK196" i="10"/>
  <c r="BD196" i="10"/>
  <c r="AT196" i="10"/>
  <c r="AR196" i="10"/>
  <c r="AS196" i="10" s="1"/>
  <c r="AQ196" i="10"/>
  <c r="B196" i="10"/>
  <c r="CR195" i="10"/>
  <c r="CM195" i="10"/>
  <c r="CK195" i="10"/>
  <c r="BD195" i="10"/>
  <c r="AT195" i="10"/>
  <c r="AR195" i="10"/>
  <c r="AQ195" i="10"/>
  <c r="B195" i="10"/>
  <c r="CR194" i="10"/>
  <c r="CM194" i="10"/>
  <c r="CK194" i="10"/>
  <c r="BD194" i="10"/>
  <c r="AT194" i="10"/>
  <c r="AR194" i="10"/>
  <c r="AS194" i="10" s="1"/>
  <c r="AQ194" i="10"/>
  <c r="B194" i="10"/>
  <c r="B193" i="10"/>
  <c r="CR192" i="10"/>
  <c r="CP192" i="10"/>
  <c r="CO192" i="10"/>
  <c r="CN192" i="10"/>
  <c r="CM192" i="10"/>
  <c r="CK192" i="10"/>
  <c r="BD192" i="10"/>
  <c r="AT192" i="10"/>
  <c r="AR192" i="10"/>
  <c r="AS192" i="10" s="1"/>
  <c r="AQ192" i="10"/>
  <c r="B192" i="10"/>
  <c r="CR191" i="10"/>
  <c r="CP191" i="10"/>
  <c r="CO191" i="10"/>
  <c r="CN191" i="10"/>
  <c r="CM191" i="10"/>
  <c r="CK191" i="10"/>
  <c r="BD191" i="10"/>
  <c r="AT191" i="10"/>
  <c r="AR191" i="10"/>
  <c r="AS191" i="10" s="1"/>
  <c r="AQ191" i="10"/>
  <c r="B191" i="10"/>
  <c r="CR190" i="10"/>
  <c r="CM190" i="10"/>
  <c r="CK190" i="10"/>
  <c r="BD190" i="10"/>
  <c r="AT190" i="10"/>
  <c r="AR190" i="10"/>
  <c r="AS190" i="10" s="1"/>
  <c r="AQ190" i="10"/>
  <c r="B190" i="10"/>
  <c r="CR189" i="10"/>
  <c r="CM189" i="10"/>
  <c r="CK189" i="10"/>
  <c r="BD189" i="10"/>
  <c r="AT189" i="10"/>
  <c r="AR189" i="10"/>
  <c r="AS189" i="10" s="1"/>
  <c r="AQ189" i="10"/>
  <c r="B189" i="10"/>
  <c r="B78" i="11"/>
  <c r="CM77" i="11"/>
  <c r="CK77" i="11"/>
  <c r="CJ77" i="11"/>
  <c r="CI77" i="11"/>
  <c r="CH77" i="11"/>
  <c r="CF77" i="11"/>
  <c r="AY77" i="11"/>
  <c r="AR77" i="11"/>
  <c r="AP77" i="11"/>
  <c r="AQ77" i="11" s="1"/>
  <c r="AO77" i="11"/>
  <c r="B77" i="11"/>
  <c r="CM76" i="11"/>
  <c r="CK76" i="11"/>
  <c r="CJ76" i="11"/>
  <c r="CI76" i="11"/>
  <c r="CH76" i="11"/>
  <c r="CF76" i="11"/>
  <c r="AY76" i="11"/>
  <c r="AR76" i="11"/>
  <c r="AP76" i="11"/>
  <c r="AQ76" i="11" s="1"/>
  <c r="AO76" i="11"/>
  <c r="CM75" i="11"/>
  <c r="CH75" i="11"/>
  <c r="CF75" i="11"/>
  <c r="AY75" i="11"/>
  <c r="AR75" i="11"/>
  <c r="AP75" i="11"/>
  <c r="AQ75" i="11" s="1"/>
  <c r="AO75" i="11"/>
  <c r="B75" i="11"/>
  <c r="CM74" i="11"/>
  <c r="CK74" i="11"/>
  <c r="CH74" i="11"/>
  <c r="CF74" i="11"/>
  <c r="CI74" i="11" s="1"/>
  <c r="CL74" i="11" s="1"/>
  <c r="AY74" i="11"/>
  <c r="AR74" i="11"/>
  <c r="AP74" i="11"/>
  <c r="AO74" i="11"/>
  <c r="B74" i="11"/>
  <c r="B73" i="11"/>
  <c r="CM72" i="11"/>
  <c r="CK72" i="11"/>
  <c r="CJ72" i="11"/>
  <c r="CI72" i="11"/>
  <c r="CH72" i="11"/>
  <c r="CF72" i="11"/>
  <c r="AY72" i="11"/>
  <c r="AR72" i="11"/>
  <c r="AP72" i="11"/>
  <c r="AQ72" i="11" s="1"/>
  <c r="AO72" i="11"/>
  <c r="B72" i="11"/>
  <c r="CM71" i="11"/>
  <c r="CK71" i="11"/>
  <c r="CJ71" i="11"/>
  <c r="CI71" i="11"/>
  <c r="CH71" i="11"/>
  <c r="CF71" i="11"/>
  <c r="AY71" i="11"/>
  <c r="AR71" i="11"/>
  <c r="AP71" i="11"/>
  <c r="AQ71" i="11" s="1"/>
  <c r="AO71" i="11"/>
  <c r="CM70" i="11"/>
  <c r="CH70" i="11"/>
  <c r="CF70" i="11"/>
  <c r="AY70" i="11"/>
  <c r="AR70" i="11"/>
  <c r="AP70" i="11"/>
  <c r="AQ70" i="11" s="1"/>
  <c r="AO70" i="11"/>
  <c r="B70" i="11"/>
  <c r="CM69" i="11"/>
  <c r="CK69" i="11"/>
  <c r="CH69" i="11"/>
  <c r="CF69" i="11"/>
  <c r="CI69" i="11" s="1"/>
  <c r="CL69" i="11" s="1"/>
  <c r="AY69" i="11"/>
  <c r="AR69" i="11"/>
  <c r="AP69" i="11"/>
  <c r="AO69" i="11"/>
  <c r="B69" i="11"/>
  <c r="B68" i="11"/>
  <c r="CM67" i="11"/>
  <c r="CK67" i="11"/>
  <c r="CJ67" i="11"/>
  <c r="CI67" i="11"/>
  <c r="CH67" i="11"/>
  <c r="CF67" i="11"/>
  <c r="AY67" i="11"/>
  <c r="AR67" i="11"/>
  <c r="AP67" i="11"/>
  <c r="AQ67" i="11" s="1"/>
  <c r="AO67" i="11"/>
  <c r="B67" i="11"/>
  <c r="CM66" i="11"/>
  <c r="CK66" i="11"/>
  <c r="CJ66" i="11"/>
  <c r="CI66" i="11"/>
  <c r="CH66" i="11"/>
  <c r="CF66" i="11"/>
  <c r="AY66" i="11"/>
  <c r="AR66" i="11"/>
  <c r="AP66" i="11"/>
  <c r="AQ66" i="11" s="1"/>
  <c r="AO66" i="11"/>
  <c r="CM65" i="11"/>
  <c r="CK65" i="11"/>
  <c r="CH65" i="11"/>
  <c r="CF65" i="11"/>
  <c r="CI65" i="11" s="1"/>
  <c r="CL65" i="11" s="1"/>
  <c r="AY65" i="11"/>
  <c r="AR65" i="11"/>
  <c r="AP65" i="11"/>
  <c r="AQ65" i="11" s="1"/>
  <c r="AO65" i="11"/>
  <c r="B65" i="11"/>
  <c r="CM64" i="11"/>
  <c r="CH64" i="11"/>
  <c r="CF64" i="11"/>
  <c r="AY64" i="11"/>
  <c r="AR64" i="11"/>
  <c r="AP64" i="11"/>
  <c r="AQ64" i="11" s="1"/>
  <c r="AO64" i="11"/>
  <c r="B64" i="11"/>
  <c r="B253" i="12"/>
  <c r="CM252" i="12"/>
  <c r="CK252" i="12"/>
  <c r="CJ252" i="12"/>
  <c r="CI252" i="12"/>
  <c r="CH252" i="12"/>
  <c r="CF252" i="12"/>
  <c r="AY252" i="12"/>
  <c r="AR252" i="12"/>
  <c r="AP252" i="12"/>
  <c r="AQ252" i="12" s="1"/>
  <c r="AO252" i="12"/>
  <c r="B252" i="12"/>
  <c r="CM251" i="12"/>
  <c r="CK251" i="12"/>
  <c r="CJ251" i="12"/>
  <c r="CI251" i="12"/>
  <c r="CH251" i="12"/>
  <c r="CF251" i="12"/>
  <c r="AY251" i="12"/>
  <c r="AR251" i="12"/>
  <c r="AP251" i="12"/>
  <c r="AQ251" i="12" s="1"/>
  <c r="AO251" i="12"/>
  <c r="B251" i="12"/>
  <c r="CM250" i="12"/>
  <c r="CK250" i="12"/>
  <c r="CH250" i="12"/>
  <c r="CF250" i="12"/>
  <c r="CI250" i="12" s="1"/>
  <c r="CL250" i="12" s="1"/>
  <c r="AY250" i="12"/>
  <c r="AR250" i="12"/>
  <c r="AP250" i="12"/>
  <c r="AQ250" i="12" s="1"/>
  <c r="AO250" i="12"/>
  <c r="B250" i="12"/>
  <c r="CM249" i="12"/>
  <c r="CH249" i="12"/>
  <c r="CF249" i="12"/>
  <c r="AY249" i="12"/>
  <c r="AR249" i="12"/>
  <c r="AP249" i="12"/>
  <c r="AO249" i="12"/>
  <c r="B249" i="12"/>
  <c r="B248" i="12"/>
  <c r="CM247" i="12"/>
  <c r="CK247" i="12"/>
  <c r="CJ247" i="12"/>
  <c r="CI247" i="12"/>
  <c r="CH247" i="12"/>
  <c r="CF247" i="12"/>
  <c r="AY247" i="12"/>
  <c r="AR247" i="12"/>
  <c r="AP247" i="12"/>
  <c r="AQ247" i="12" s="1"/>
  <c r="AO247" i="12"/>
  <c r="B247" i="12"/>
  <c r="CM246" i="12"/>
  <c r="CK246" i="12"/>
  <c r="CJ246" i="12"/>
  <c r="CI246" i="12"/>
  <c r="CH246" i="12"/>
  <c r="CF246" i="12"/>
  <c r="AY246" i="12"/>
  <c r="AR246" i="12"/>
  <c r="AP246" i="12"/>
  <c r="AQ246" i="12" s="1"/>
  <c r="AO246" i="12"/>
  <c r="B246" i="12"/>
  <c r="CM245" i="12"/>
  <c r="CH245" i="12"/>
  <c r="CF245" i="12"/>
  <c r="AY245" i="12"/>
  <c r="AR245" i="12"/>
  <c r="AP245" i="12"/>
  <c r="AO245" i="12"/>
  <c r="B245" i="12"/>
  <c r="CM244" i="12"/>
  <c r="CK244" i="12"/>
  <c r="CH244" i="12"/>
  <c r="CF244" i="12"/>
  <c r="CI244" i="12" s="1"/>
  <c r="AY244" i="12"/>
  <c r="AR244" i="12"/>
  <c r="AP244" i="12"/>
  <c r="AQ244" i="12" s="1"/>
  <c r="AO244" i="12"/>
  <c r="B244" i="12"/>
  <c r="B188" i="10"/>
  <c r="CR187" i="10"/>
  <c r="CP187" i="10"/>
  <c r="CO187" i="10"/>
  <c r="CN187" i="10"/>
  <c r="CM187" i="10"/>
  <c r="CK187" i="10"/>
  <c r="BD187" i="10"/>
  <c r="AT187" i="10"/>
  <c r="AR187" i="10"/>
  <c r="AS187" i="10" s="1"/>
  <c r="AQ187" i="10"/>
  <c r="B187" i="10"/>
  <c r="CR186" i="10"/>
  <c r="CM186" i="10"/>
  <c r="CK186" i="10"/>
  <c r="CN186" i="10" s="1"/>
  <c r="CQ186" i="10" s="1"/>
  <c r="BD186" i="10"/>
  <c r="AT186" i="10"/>
  <c r="AR186" i="10"/>
  <c r="AS186" i="10" s="1"/>
  <c r="AQ186" i="10"/>
  <c r="B186" i="10"/>
  <c r="CR185" i="10"/>
  <c r="CM185" i="10"/>
  <c r="CK185" i="10"/>
  <c r="BD185" i="10"/>
  <c r="AT185" i="10"/>
  <c r="AR185" i="10"/>
  <c r="AS185" i="10" s="1"/>
  <c r="AQ185" i="10"/>
  <c r="B185" i="10"/>
  <c r="CR184" i="10"/>
  <c r="CM184" i="10"/>
  <c r="CK184" i="10"/>
  <c r="CN184" i="10" s="1"/>
  <c r="BD184" i="10"/>
  <c r="AT184" i="10"/>
  <c r="AR184" i="10"/>
  <c r="AS184" i="10" s="1"/>
  <c r="AQ184" i="10"/>
  <c r="B184" i="10"/>
  <c r="B183" i="10"/>
  <c r="CR182" i="10"/>
  <c r="CP182" i="10"/>
  <c r="CM182" i="10"/>
  <c r="CK182" i="10"/>
  <c r="CN182" i="10" s="1"/>
  <c r="CQ182" i="10" s="1"/>
  <c r="BD182" i="10"/>
  <c r="AT182" i="10"/>
  <c r="AR182" i="10"/>
  <c r="AS182" i="10" s="1"/>
  <c r="AQ182" i="10"/>
  <c r="B182" i="10"/>
  <c r="CR181" i="10"/>
  <c r="CM181" i="10"/>
  <c r="CK181" i="10"/>
  <c r="BD181" i="10"/>
  <c r="AT181" i="10"/>
  <c r="AR181" i="10"/>
  <c r="AS181" i="10" s="1"/>
  <c r="AQ181" i="10"/>
  <c r="B181" i="10"/>
  <c r="CR180" i="10"/>
  <c r="CM180" i="10"/>
  <c r="CK180" i="10"/>
  <c r="BD180" i="10"/>
  <c r="AT180" i="10"/>
  <c r="AR180" i="10"/>
  <c r="AS180" i="10" s="1"/>
  <c r="AQ180" i="10"/>
  <c r="B180" i="10"/>
  <c r="CR179" i="10"/>
  <c r="CP179" i="10"/>
  <c r="CM179" i="10"/>
  <c r="CK179" i="10"/>
  <c r="CN179" i="10" s="1"/>
  <c r="CQ179" i="10" s="1"/>
  <c r="BD179" i="10"/>
  <c r="AT179" i="10"/>
  <c r="AR179" i="10"/>
  <c r="AS179" i="10" s="1"/>
  <c r="AQ179" i="10"/>
  <c r="B179" i="10"/>
  <c r="CH113" i="11" l="1"/>
  <c r="CK168" i="23"/>
  <c r="CN165" i="23"/>
  <c r="CQ165" i="23" s="1"/>
  <c r="CK198" i="23"/>
  <c r="CN184" i="23"/>
  <c r="CQ184" i="23" s="1"/>
  <c r="CN220" i="23"/>
  <c r="CQ220" i="23" s="1"/>
  <c r="CK198" i="10"/>
  <c r="CK233" i="23"/>
  <c r="CI64" i="11"/>
  <c r="CL64" i="11" s="1"/>
  <c r="CI109" i="11"/>
  <c r="CI115" i="11"/>
  <c r="CL115" i="11" s="1"/>
  <c r="CK183" i="10"/>
  <c r="CI75" i="11"/>
  <c r="CL75" i="11" s="1"/>
  <c r="CI99" i="11"/>
  <c r="CL99" i="11" s="1"/>
  <c r="CI100" i="11"/>
  <c r="CL100" i="11" s="1"/>
  <c r="AP83" i="11"/>
  <c r="CI89" i="11"/>
  <c r="CI95" i="11"/>
  <c r="CL95" i="11" s="1"/>
  <c r="CN171" i="23"/>
  <c r="CQ171" i="23" s="1"/>
  <c r="CM203" i="23"/>
  <c r="CN195" i="23"/>
  <c r="CQ195" i="23" s="1"/>
  <c r="CI85" i="11"/>
  <c r="CL85" i="11" s="1"/>
  <c r="AO108" i="11"/>
  <c r="CH248" i="12"/>
  <c r="CI245" i="12"/>
  <c r="CL245" i="12" s="1"/>
  <c r="CH253" i="12"/>
  <c r="CN190" i="10"/>
  <c r="CQ190" i="10" s="1"/>
  <c r="AQ193" i="23"/>
  <c r="CM83" i="11"/>
  <c r="AP108" i="11"/>
  <c r="CK208" i="23"/>
  <c r="AR208" i="23"/>
  <c r="CN181" i="10"/>
  <c r="CQ181" i="10" s="1"/>
  <c r="AQ198" i="10"/>
  <c r="CM223" i="23"/>
  <c r="CK218" i="10"/>
  <c r="CN185" i="10"/>
  <c r="CQ185" i="10" s="1"/>
  <c r="CN215" i="23"/>
  <c r="CQ215" i="23" s="1"/>
  <c r="AQ233" i="23"/>
  <c r="CN169" i="23"/>
  <c r="CQ169" i="23" s="1"/>
  <c r="CH108" i="11"/>
  <c r="CI249" i="12"/>
  <c r="CL249" i="12" s="1"/>
  <c r="CM248" i="12"/>
  <c r="CH98" i="11"/>
  <c r="CM113" i="11"/>
  <c r="CH83" i="11"/>
  <c r="AP113" i="11"/>
  <c r="CH78" i="11"/>
  <c r="CI70" i="11"/>
  <c r="CL70" i="11" s="1"/>
  <c r="CI79" i="11"/>
  <c r="CL79" i="11" s="1"/>
  <c r="CH88" i="11"/>
  <c r="CH103" i="11"/>
  <c r="CK108" i="11"/>
  <c r="CH93" i="11"/>
  <c r="CH68" i="11"/>
  <c r="CH118" i="11"/>
  <c r="AO83" i="11"/>
  <c r="AO93" i="11"/>
  <c r="CM108" i="11"/>
  <c r="CK203" i="23"/>
  <c r="CK178" i="23"/>
  <c r="CM213" i="23"/>
  <c r="CK193" i="23"/>
  <c r="AQ203" i="23"/>
  <c r="CK218" i="23"/>
  <c r="CN164" i="23"/>
  <c r="CQ164" i="23" s="1"/>
  <c r="CN174" i="23"/>
  <c r="CQ174" i="23" s="1"/>
  <c r="CM193" i="23"/>
  <c r="CK223" i="23"/>
  <c r="CN175" i="23"/>
  <c r="CQ175" i="23" s="1"/>
  <c r="CK183" i="23"/>
  <c r="CN186" i="23"/>
  <c r="CQ186" i="23" s="1"/>
  <c r="CQ188" i="23" s="1"/>
  <c r="CM208" i="23"/>
  <c r="CK228" i="23"/>
  <c r="AS193" i="23"/>
  <c r="CM198" i="23"/>
  <c r="CK188" i="23"/>
  <c r="CN194" i="23"/>
  <c r="CQ194" i="23" s="1"/>
  <c r="CN199" i="23"/>
  <c r="CQ199" i="23" s="1"/>
  <c r="CQ203" i="23" s="1"/>
  <c r="CK213" i="23"/>
  <c r="AR213" i="23"/>
  <c r="CN225" i="23"/>
  <c r="CQ225" i="23" s="1"/>
  <c r="CM233" i="23"/>
  <c r="CK173" i="23"/>
  <c r="CM203" i="10"/>
  <c r="CN200" i="10"/>
  <c r="CQ200" i="10" s="1"/>
  <c r="CK213" i="10"/>
  <c r="CN195" i="10"/>
  <c r="CQ195" i="10" s="1"/>
  <c r="CN215" i="10"/>
  <c r="CQ215" i="10" s="1"/>
  <c r="CK208" i="10"/>
  <c r="CN204" i="23"/>
  <c r="CQ204" i="23" s="1"/>
  <c r="CQ208" i="23" s="1"/>
  <c r="AR233" i="23"/>
  <c r="CM118" i="11"/>
  <c r="AP118" i="11"/>
  <c r="AO118" i="11"/>
  <c r="CI118" i="11"/>
  <c r="CM228" i="23"/>
  <c r="CN224" i="23"/>
  <c r="CQ224" i="23" s="1"/>
  <c r="CN219" i="23"/>
  <c r="CQ219" i="23" s="1"/>
  <c r="CQ223" i="23" s="1"/>
  <c r="CM218" i="23"/>
  <c r="CN214" i="23"/>
  <c r="CQ214" i="23" s="1"/>
  <c r="CN209" i="23"/>
  <c r="CQ209" i="23" s="1"/>
  <c r="CQ213" i="23" s="1"/>
  <c r="AQ228" i="23"/>
  <c r="AR223" i="23"/>
  <c r="AQ223" i="23"/>
  <c r="AQ218" i="23"/>
  <c r="AQ213" i="23"/>
  <c r="AR203" i="23"/>
  <c r="AQ198" i="23"/>
  <c r="CI113" i="11"/>
  <c r="CL109" i="11"/>
  <c r="AO113" i="11"/>
  <c r="CM98" i="11"/>
  <c r="AP98" i="11"/>
  <c r="AO98" i="11"/>
  <c r="CM103" i="11"/>
  <c r="AP103" i="11"/>
  <c r="AO103" i="11"/>
  <c r="CM88" i="11"/>
  <c r="AP88" i="11"/>
  <c r="AO88" i="11"/>
  <c r="CI93" i="11"/>
  <c r="CL89" i="11"/>
  <c r="CM93" i="11"/>
  <c r="AP93" i="11"/>
  <c r="AR198" i="10"/>
  <c r="AR218" i="10"/>
  <c r="CN180" i="10"/>
  <c r="CM198" i="10"/>
  <c r="CN199" i="10"/>
  <c r="CM208" i="10"/>
  <c r="AR208" i="10"/>
  <c r="CM213" i="10"/>
  <c r="AR213" i="10"/>
  <c r="CM218" i="10"/>
  <c r="CK193" i="10"/>
  <c r="CN194" i="10"/>
  <c r="AQ203" i="10"/>
  <c r="CN204" i="10"/>
  <c r="CN209" i="10"/>
  <c r="CN214" i="10"/>
  <c r="CN218" i="10" s="1"/>
  <c r="CM183" i="10"/>
  <c r="CK188" i="10"/>
  <c r="CM188" i="10"/>
  <c r="AR203" i="10"/>
  <c r="CK203" i="10"/>
  <c r="AQ208" i="10"/>
  <c r="AQ213" i="10"/>
  <c r="AQ218" i="10"/>
  <c r="AS215" i="10"/>
  <c r="AS218" i="10" s="1"/>
  <c r="AS210" i="10"/>
  <c r="AS213" i="10" s="1"/>
  <c r="AS205" i="10"/>
  <c r="AS208" i="10" s="1"/>
  <c r="AS203" i="10"/>
  <c r="CN189" i="23"/>
  <c r="CQ189" i="23" s="1"/>
  <c r="CQ193" i="23" s="1"/>
  <c r="CN233" i="23"/>
  <c r="AS231" i="23"/>
  <c r="AS233" i="23" s="1"/>
  <c r="AS228" i="23"/>
  <c r="AR228" i="23"/>
  <c r="AS221" i="23"/>
  <c r="AS223" i="23" s="1"/>
  <c r="AS218" i="23"/>
  <c r="AR218" i="23"/>
  <c r="AS211" i="23"/>
  <c r="AS213" i="23" s="1"/>
  <c r="CN208" i="23"/>
  <c r="AS206" i="23"/>
  <c r="AS208" i="23" s="1"/>
  <c r="AS201" i="23"/>
  <c r="AS203" i="23" s="1"/>
  <c r="CI83" i="11"/>
  <c r="AQ114" i="11"/>
  <c r="AQ118" i="11" s="1"/>
  <c r="AQ109" i="11"/>
  <c r="AQ113" i="11" s="1"/>
  <c r="CI108" i="11"/>
  <c r="AQ104" i="11"/>
  <c r="AQ108" i="11" s="1"/>
  <c r="AQ99" i="11"/>
  <c r="AQ103" i="11" s="1"/>
  <c r="CI98" i="11"/>
  <c r="AQ94" i="11"/>
  <c r="AQ98" i="11" s="1"/>
  <c r="AQ90" i="11"/>
  <c r="AQ93" i="11" s="1"/>
  <c r="CM78" i="11"/>
  <c r="AP78" i="11"/>
  <c r="AO78" i="11"/>
  <c r="AQ84" i="11"/>
  <c r="AQ88" i="11" s="1"/>
  <c r="AQ79" i="11"/>
  <c r="AQ83" i="11" s="1"/>
  <c r="CM188" i="23"/>
  <c r="AR188" i="23"/>
  <c r="AQ188" i="23"/>
  <c r="CM183" i="23"/>
  <c r="AS183" i="23"/>
  <c r="AQ183" i="23"/>
  <c r="CQ183" i="23"/>
  <c r="CM178" i="23"/>
  <c r="AR178" i="23"/>
  <c r="AQ178" i="23"/>
  <c r="CM173" i="23"/>
  <c r="AR173" i="23"/>
  <c r="AQ173" i="23"/>
  <c r="CM168" i="23"/>
  <c r="AQ168" i="23"/>
  <c r="CQ168" i="23"/>
  <c r="AS198" i="23"/>
  <c r="AR198" i="23"/>
  <c r="AR193" i="23"/>
  <c r="AS186" i="23"/>
  <c r="AS188" i="23" s="1"/>
  <c r="AR183" i="23"/>
  <c r="CN183" i="23"/>
  <c r="AS176" i="23"/>
  <c r="AS178" i="23" s="1"/>
  <c r="AS171" i="23"/>
  <c r="AS173" i="23" s="1"/>
  <c r="AS168" i="23"/>
  <c r="AR168" i="23"/>
  <c r="AQ188" i="10"/>
  <c r="CM193" i="10"/>
  <c r="CN189" i="10"/>
  <c r="CN193" i="10" s="1"/>
  <c r="AS193" i="10"/>
  <c r="AR193" i="10"/>
  <c r="AQ193" i="10"/>
  <c r="CQ184" i="10"/>
  <c r="CQ188" i="10" s="1"/>
  <c r="AS195" i="10"/>
  <c r="AS198" i="10" s="1"/>
  <c r="CH73" i="11"/>
  <c r="CM73" i="11"/>
  <c r="AP73" i="11"/>
  <c r="AO73" i="11"/>
  <c r="CM68" i="11"/>
  <c r="AQ68" i="11"/>
  <c r="AO68" i="11"/>
  <c r="CI73" i="11"/>
  <c r="CI68" i="11"/>
  <c r="AQ74" i="11"/>
  <c r="AQ78" i="11" s="1"/>
  <c r="AQ69" i="11"/>
  <c r="AQ73" i="11" s="1"/>
  <c r="AP68" i="11"/>
  <c r="CM253" i="12"/>
  <c r="AP253" i="12"/>
  <c r="AQ249" i="12"/>
  <c r="AQ253" i="12" s="1"/>
  <c r="AO253" i="12"/>
  <c r="CL244" i="12"/>
  <c r="AP248" i="12"/>
  <c r="AO248" i="12"/>
  <c r="AQ245" i="12"/>
  <c r="AQ248" i="12" s="1"/>
  <c r="AQ183" i="10"/>
  <c r="AS183" i="10"/>
  <c r="AS188" i="10"/>
  <c r="AR188" i="10"/>
  <c r="AR183" i="10"/>
  <c r="B208" i="14"/>
  <c r="CR207" i="14"/>
  <c r="CP207" i="14"/>
  <c r="CO207" i="14"/>
  <c r="CN207" i="14"/>
  <c r="CM207" i="14"/>
  <c r="CK207" i="14"/>
  <c r="BD207" i="14"/>
  <c r="AT207" i="14"/>
  <c r="AR207" i="14"/>
  <c r="AS207" i="14" s="1"/>
  <c r="AQ207" i="14"/>
  <c r="B207" i="14"/>
  <c r="CR206" i="14"/>
  <c r="CP206" i="14"/>
  <c r="CO206" i="14"/>
  <c r="CN206" i="14"/>
  <c r="CM206" i="14"/>
  <c r="CK206" i="14"/>
  <c r="BD206" i="14"/>
  <c r="AT206" i="14"/>
  <c r="AR206" i="14"/>
  <c r="AS206" i="14" s="1"/>
  <c r="AQ206" i="14"/>
  <c r="B206" i="14"/>
  <c r="CR205" i="14"/>
  <c r="CP205" i="14"/>
  <c r="CO205" i="14"/>
  <c r="CN205" i="14"/>
  <c r="CM205" i="14"/>
  <c r="CK205" i="14"/>
  <c r="BD205" i="14"/>
  <c r="AT205" i="14"/>
  <c r="AR205" i="14"/>
  <c r="AS205" i="14" s="1"/>
  <c r="AQ205" i="14"/>
  <c r="B205" i="14"/>
  <c r="CR204" i="14"/>
  <c r="CM204" i="14"/>
  <c r="CK204" i="14"/>
  <c r="BD204" i="14"/>
  <c r="AT204" i="14"/>
  <c r="AR204" i="14"/>
  <c r="AS204" i="14" s="1"/>
  <c r="AQ204" i="14"/>
  <c r="B204" i="14"/>
  <c r="B203" i="14"/>
  <c r="CR202" i="14"/>
  <c r="CP202" i="14"/>
  <c r="CO202" i="14"/>
  <c r="CN202" i="14"/>
  <c r="CM202" i="14"/>
  <c r="CK202" i="14"/>
  <c r="BD202" i="14"/>
  <c r="AT202" i="14"/>
  <c r="AR202" i="14"/>
  <c r="AS202" i="14" s="1"/>
  <c r="AQ202" i="14"/>
  <c r="B202" i="14"/>
  <c r="CR201" i="14"/>
  <c r="CP201" i="14"/>
  <c r="CO201" i="14"/>
  <c r="CN201" i="14"/>
  <c r="CM201" i="14"/>
  <c r="CK201" i="14"/>
  <c r="BD201" i="14"/>
  <c r="AT201" i="14"/>
  <c r="AR201" i="14"/>
  <c r="AS201" i="14" s="1"/>
  <c r="AQ201" i="14"/>
  <c r="B201" i="14"/>
  <c r="CR200" i="14"/>
  <c r="CM200" i="14"/>
  <c r="CK200" i="14"/>
  <c r="BD200" i="14"/>
  <c r="AT200" i="14"/>
  <c r="AR200" i="14"/>
  <c r="AS200" i="14" s="1"/>
  <c r="AQ200" i="14"/>
  <c r="B200" i="14"/>
  <c r="CR199" i="14"/>
  <c r="CP199" i="14"/>
  <c r="CM199" i="14"/>
  <c r="CK199" i="14"/>
  <c r="CN199" i="14" s="1"/>
  <c r="CQ199" i="14" s="1"/>
  <c r="BD199" i="14"/>
  <c r="AT199" i="14"/>
  <c r="AR199" i="14"/>
  <c r="AS199" i="14" s="1"/>
  <c r="AQ199" i="14"/>
  <c r="B199" i="14"/>
  <c r="B198" i="14"/>
  <c r="CR197" i="14"/>
  <c r="CP197" i="14"/>
  <c r="CO197" i="14"/>
  <c r="CN197" i="14"/>
  <c r="CM197" i="14"/>
  <c r="CK197" i="14"/>
  <c r="BD197" i="14"/>
  <c r="AT197" i="14"/>
  <c r="AR197" i="14"/>
  <c r="AS197" i="14" s="1"/>
  <c r="AQ197" i="14"/>
  <c r="B197" i="14"/>
  <c r="CR196" i="14"/>
  <c r="CP196" i="14"/>
  <c r="CO196" i="14"/>
  <c r="CN196" i="14"/>
  <c r="CM196" i="14"/>
  <c r="CK196" i="14"/>
  <c r="BD196" i="14"/>
  <c r="AT196" i="14"/>
  <c r="AR196" i="14"/>
  <c r="AS196" i="14" s="1"/>
  <c r="AQ196" i="14"/>
  <c r="B196" i="14"/>
  <c r="CR195" i="14"/>
  <c r="CP195" i="14"/>
  <c r="CO195" i="14"/>
  <c r="CN195" i="14"/>
  <c r="CM195" i="14"/>
  <c r="CK195" i="14"/>
  <c r="BD195" i="14"/>
  <c r="AT195" i="14"/>
  <c r="AR195" i="14"/>
  <c r="AS195" i="14" s="1"/>
  <c r="AQ195" i="14"/>
  <c r="B195" i="14"/>
  <c r="CR194" i="14"/>
  <c r="CM194" i="14"/>
  <c r="CK194" i="14"/>
  <c r="CN194" i="14" s="1"/>
  <c r="CQ194" i="14" s="1"/>
  <c r="CQ198" i="14" s="1"/>
  <c r="BD194" i="14"/>
  <c r="AT194" i="14"/>
  <c r="AR194" i="14"/>
  <c r="AS194" i="14" s="1"/>
  <c r="AQ194" i="14"/>
  <c r="B194" i="14"/>
  <c r="B193" i="14"/>
  <c r="CR192" i="14"/>
  <c r="CM192" i="14"/>
  <c r="CK192" i="14"/>
  <c r="BD192" i="14"/>
  <c r="AT192" i="14"/>
  <c r="AR192" i="14"/>
  <c r="AS192" i="14" s="1"/>
  <c r="AQ192" i="14"/>
  <c r="B192" i="14"/>
  <c r="CR191" i="14"/>
  <c r="CM191" i="14"/>
  <c r="CK191" i="14"/>
  <c r="BD191" i="14"/>
  <c r="AT191" i="14"/>
  <c r="AR191" i="14"/>
  <c r="AS191" i="14" s="1"/>
  <c r="AQ191" i="14"/>
  <c r="B191" i="14"/>
  <c r="CR190" i="14"/>
  <c r="CP190" i="14"/>
  <c r="CM190" i="14"/>
  <c r="CK190" i="14"/>
  <c r="CN190" i="14" s="1"/>
  <c r="CQ190" i="14" s="1"/>
  <c r="BD190" i="14"/>
  <c r="AT190" i="14"/>
  <c r="AR190" i="14"/>
  <c r="AQ190" i="14"/>
  <c r="B190" i="14"/>
  <c r="CR189" i="14"/>
  <c r="CM189" i="14"/>
  <c r="CM193" i="14" s="1"/>
  <c r="CK189" i="14"/>
  <c r="BD189" i="14"/>
  <c r="AT189" i="14"/>
  <c r="AR189" i="14"/>
  <c r="AS189" i="14" s="1"/>
  <c r="AQ189" i="14"/>
  <c r="B189" i="14"/>
  <c r="B188" i="14"/>
  <c r="CR187" i="14"/>
  <c r="CP187" i="14"/>
  <c r="CO187" i="14"/>
  <c r="CN187" i="14"/>
  <c r="CM187" i="14"/>
  <c r="CK187" i="14"/>
  <c r="BD187" i="14"/>
  <c r="AT187" i="14"/>
  <c r="AR187" i="14"/>
  <c r="AS187" i="14" s="1"/>
  <c r="AQ187" i="14"/>
  <c r="B187" i="14"/>
  <c r="CR186" i="14"/>
  <c r="CP186" i="14"/>
  <c r="CO186" i="14"/>
  <c r="CN186" i="14"/>
  <c r="CM186" i="14"/>
  <c r="CK186" i="14"/>
  <c r="BD186" i="14"/>
  <c r="AT186" i="14"/>
  <c r="AR186" i="14"/>
  <c r="AS186" i="14" s="1"/>
  <c r="AQ186" i="14"/>
  <c r="B186" i="14"/>
  <c r="CR185" i="14"/>
  <c r="CM185" i="14"/>
  <c r="CK185" i="14"/>
  <c r="BD185" i="14"/>
  <c r="AT185" i="14"/>
  <c r="AR185" i="14"/>
  <c r="AQ185" i="14"/>
  <c r="B185" i="14"/>
  <c r="CR184" i="14"/>
  <c r="CM184" i="14"/>
  <c r="CK184" i="14"/>
  <c r="BD184" i="14"/>
  <c r="AT184" i="14"/>
  <c r="AR184" i="14"/>
  <c r="AS184" i="14" s="1"/>
  <c r="AQ184" i="14"/>
  <c r="B184" i="14"/>
  <c r="B183" i="14"/>
  <c r="CR182" i="14"/>
  <c r="CP182" i="14"/>
  <c r="CO182" i="14"/>
  <c r="CN182" i="14"/>
  <c r="CM182" i="14"/>
  <c r="CK182" i="14"/>
  <c r="BD182" i="14"/>
  <c r="AT182" i="14"/>
  <c r="AR182" i="14"/>
  <c r="AS182" i="14" s="1"/>
  <c r="AQ182" i="14"/>
  <c r="B182" i="14"/>
  <c r="CR181" i="14"/>
  <c r="CP181" i="14"/>
  <c r="CO181" i="14"/>
  <c r="CN181" i="14"/>
  <c r="CM181" i="14"/>
  <c r="CK181" i="14"/>
  <c r="BD181" i="14"/>
  <c r="AT181" i="14"/>
  <c r="AR181" i="14"/>
  <c r="AS181" i="14" s="1"/>
  <c r="AQ181" i="14"/>
  <c r="B181" i="14"/>
  <c r="CR180" i="14"/>
  <c r="CP180" i="14"/>
  <c r="CM180" i="14"/>
  <c r="CK180" i="14"/>
  <c r="CN180" i="14" s="1"/>
  <c r="CQ180" i="14" s="1"/>
  <c r="BD180" i="14"/>
  <c r="AT180" i="14"/>
  <c r="AR180" i="14"/>
  <c r="AS180" i="14" s="1"/>
  <c r="AQ180" i="14"/>
  <c r="B180" i="14"/>
  <c r="CR179" i="14"/>
  <c r="CM179" i="14"/>
  <c r="CK179" i="14"/>
  <c r="BD179" i="14"/>
  <c r="AT179" i="14"/>
  <c r="AR179" i="14"/>
  <c r="AQ179" i="14"/>
  <c r="B179" i="14"/>
  <c r="B178" i="14"/>
  <c r="CR177" i="14"/>
  <c r="CP177" i="14"/>
  <c r="CO177" i="14"/>
  <c r="CN177" i="14"/>
  <c r="CM177" i="14"/>
  <c r="CK177" i="14"/>
  <c r="BD177" i="14"/>
  <c r="AT177" i="14"/>
  <c r="AR177" i="14"/>
  <c r="AS177" i="14" s="1"/>
  <c r="AQ177" i="14"/>
  <c r="B177" i="14"/>
  <c r="CR176" i="14"/>
  <c r="CP176" i="14"/>
  <c r="CO176" i="14"/>
  <c r="CN176" i="14"/>
  <c r="CM176" i="14"/>
  <c r="CK176" i="14"/>
  <c r="BD176" i="14"/>
  <c r="AT176" i="14"/>
  <c r="AR176" i="14"/>
  <c r="AS176" i="14" s="1"/>
  <c r="AQ176" i="14"/>
  <c r="B176" i="14"/>
  <c r="CR175" i="14"/>
  <c r="CM175" i="14"/>
  <c r="CK175" i="14"/>
  <c r="BD175" i="14"/>
  <c r="AT175" i="14"/>
  <c r="AR175" i="14"/>
  <c r="AS175" i="14" s="1"/>
  <c r="AQ175" i="14"/>
  <c r="B175" i="14"/>
  <c r="CR174" i="14"/>
  <c r="CM174" i="14"/>
  <c r="CK174" i="14"/>
  <c r="CN174" i="14" s="1"/>
  <c r="BD174" i="14"/>
  <c r="AT174" i="14"/>
  <c r="AR174" i="14"/>
  <c r="AQ174" i="14"/>
  <c r="B174" i="14"/>
  <c r="CI78" i="11" l="1"/>
  <c r="CI248" i="12"/>
  <c r="CI103" i="11"/>
  <c r="CQ218" i="23"/>
  <c r="CN179" i="14"/>
  <c r="CI88" i="11"/>
  <c r="CQ173" i="23"/>
  <c r="CN228" i="23"/>
  <c r="CN189" i="14"/>
  <c r="CN193" i="14" s="1"/>
  <c r="AQ208" i="14"/>
  <c r="CN198" i="10"/>
  <c r="CN192" i="14"/>
  <c r="CQ192" i="14" s="1"/>
  <c r="CN175" i="14"/>
  <c r="CQ175" i="14" s="1"/>
  <c r="CN188" i="23"/>
  <c r="CN203" i="23"/>
  <c r="CQ198" i="23"/>
  <c r="CN173" i="23"/>
  <c r="CK188" i="14"/>
  <c r="CN191" i="14"/>
  <c r="CQ191" i="14" s="1"/>
  <c r="AS203" i="14"/>
  <c r="CM198" i="14"/>
  <c r="AQ178" i="14"/>
  <c r="CK208" i="14"/>
  <c r="CN188" i="10"/>
  <c r="CN200" i="14"/>
  <c r="CN203" i="14" s="1"/>
  <c r="CQ178" i="23"/>
  <c r="CN168" i="23"/>
  <c r="CN198" i="23"/>
  <c r="CI253" i="12"/>
  <c r="CQ228" i="23"/>
  <c r="CN178" i="23"/>
  <c r="CN193" i="23"/>
  <c r="CN223" i="23"/>
  <c r="CN213" i="23"/>
  <c r="CN218" i="23"/>
  <c r="CN203" i="10"/>
  <c r="CQ199" i="10"/>
  <c r="CQ203" i="10" s="1"/>
  <c r="CM183" i="14"/>
  <c r="CM208" i="14"/>
  <c r="CN204" i="14"/>
  <c r="CN208" i="14" s="1"/>
  <c r="CN185" i="14"/>
  <c r="CQ185" i="14" s="1"/>
  <c r="CK198" i="14"/>
  <c r="CK178" i="14"/>
  <c r="AQ198" i="14"/>
  <c r="AS198" i="14"/>
  <c r="CK183" i="14"/>
  <c r="CQ214" i="10"/>
  <c r="CQ218" i="10" s="1"/>
  <c r="CQ194" i="10"/>
  <c r="CQ198" i="10" s="1"/>
  <c r="CM203" i="14"/>
  <c r="CK203" i="14"/>
  <c r="CN183" i="10"/>
  <c r="CQ180" i="10"/>
  <c r="CQ183" i="10" s="1"/>
  <c r="CN213" i="10"/>
  <c r="CQ209" i="10"/>
  <c r="CQ213" i="10" s="1"/>
  <c r="CQ189" i="10"/>
  <c r="CQ193" i="10" s="1"/>
  <c r="CN208" i="10"/>
  <c r="CQ204" i="10"/>
  <c r="CQ208" i="10" s="1"/>
  <c r="AQ203" i="14"/>
  <c r="CK193" i="14"/>
  <c r="AR193" i="14"/>
  <c r="AQ193" i="14"/>
  <c r="AQ183" i="14"/>
  <c r="AR183" i="14"/>
  <c r="AS179" i="14"/>
  <c r="AS183" i="14" s="1"/>
  <c r="CN183" i="14"/>
  <c r="CM188" i="14"/>
  <c r="CN184" i="14"/>
  <c r="AQ188" i="14"/>
  <c r="AR188" i="14"/>
  <c r="CM178" i="14"/>
  <c r="CQ174" i="14"/>
  <c r="AR178" i="14"/>
  <c r="CN198" i="14"/>
  <c r="CQ184" i="14"/>
  <c r="CQ179" i="14"/>
  <c r="CQ183" i="14" s="1"/>
  <c r="AS208" i="14"/>
  <c r="AR208" i="14"/>
  <c r="AR203" i="14"/>
  <c r="AR198" i="14"/>
  <c r="AS190" i="14"/>
  <c r="AS193" i="14" s="1"/>
  <c r="AS185" i="14"/>
  <c r="AS188" i="14" s="1"/>
  <c r="AS174" i="14"/>
  <c r="AS178" i="14" s="1"/>
  <c r="B178" i="10"/>
  <c r="CR177" i="10"/>
  <c r="CP177" i="10"/>
  <c r="CO177" i="10"/>
  <c r="CN177" i="10"/>
  <c r="CM177" i="10"/>
  <c r="CK177" i="10"/>
  <c r="BD177" i="10"/>
  <c r="AT177" i="10"/>
  <c r="AR177" i="10"/>
  <c r="AS177" i="10" s="1"/>
  <c r="AQ177" i="10"/>
  <c r="B177" i="10"/>
  <c r="CR176" i="10"/>
  <c r="CP176" i="10"/>
  <c r="CO176" i="10"/>
  <c r="CN176" i="10"/>
  <c r="CM176" i="10"/>
  <c r="CK176" i="10"/>
  <c r="BD176" i="10"/>
  <c r="AT176" i="10"/>
  <c r="AR176" i="10"/>
  <c r="AS176" i="10" s="1"/>
  <c r="AQ176" i="10"/>
  <c r="B176" i="10"/>
  <c r="CR175" i="10"/>
  <c r="CM175" i="10"/>
  <c r="CK175" i="10"/>
  <c r="BD175" i="10"/>
  <c r="AT175" i="10"/>
  <c r="AR175" i="10"/>
  <c r="AS175" i="10" s="1"/>
  <c r="AQ175" i="10"/>
  <c r="B175" i="10"/>
  <c r="CR174" i="10"/>
  <c r="CP174" i="10"/>
  <c r="CM174" i="10"/>
  <c r="CK174" i="10"/>
  <c r="BD174" i="10"/>
  <c r="AT174" i="10"/>
  <c r="AR174" i="10"/>
  <c r="AS174" i="10" s="1"/>
  <c r="AQ174" i="10"/>
  <c r="B174" i="10"/>
  <c r="B173" i="10"/>
  <c r="CR172" i="10"/>
  <c r="CP172" i="10"/>
  <c r="CO172" i="10"/>
  <c r="CN172" i="10"/>
  <c r="CM172" i="10"/>
  <c r="CK172" i="10"/>
  <c r="BD172" i="10"/>
  <c r="AT172" i="10"/>
  <c r="AR172" i="10"/>
  <c r="AS172" i="10" s="1"/>
  <c r="AQ172" i="10"/>
  <c r="B172" i="10"/>
  <c r="CR171" i="10"/>
  <c r="CP171" i="10"/>
  <c r="CO171" i="10"/>
  <c r="CN171" i="10"/>
  <c r="CM171" i="10"/>
  <c r="CK171" i="10"/>
  <c r="BD171" i="10"/>
  <c r="AT171" i="10"/>
  <c r="AR171" i="10"/>
  <c r="AS171" i="10" s="1"/>
  <c r="AQ171" i="10"/>
  <c r="B171" i="10"/>
  <c r="CR170" i="10"/>
  <c r="CM170" i="10"/>
  <c r="CK170" i="10"/>
  <c r="BD170" i="10"/>
  <c r="AT170" i="10"/>
  <c r="AR170" i="10"/>
  <c r="AQ170" i="10"/>
  <c r="B170" i="10"/>
  <c r="CR169" i="10"/>
  <c r="CM169" i="10"/>
  <c r="CK169" i="10"/>
  <c r="BD169" i="10"/>
  <c r="AT169" i="10"/>
  <c r="AR169" i="10"/>
  <c r="AS169" i="10" s="1"/>
  <c r="AQ169" i="10"/>
  <c r="B169" i="10"/>
  <c r="B168" i="10"/>
  <c r="CR167" i="10"/>
  <c r="CP167" i="10"/>
  <c r="CO167" i="10"/>
  <c r="CN167" i="10"/>
  <c r="CM167" i="10"/>
  <c r="CK167" i="10"/>
  <c r="BD167" i="10"/>
  <c r="AT167" i="10"/>
  <c r="AR167" i="10"/>
  <c r="AS167" i="10" s="1"/>
  <c r="AQ167" i="10"/>
  <c r="B167" i="10"/>
  <c r="CR166" i="10"/>
  <c r="CP166" i="10"/>
  <c r="CO166" i="10"/>
  <c r="CN166" i="10"/>
  <c r="CM166" i="10"/>
  <c r="CK166" i="10"/>
  <c r="BD166" i="10"/>
  <c r="AT166" i="10"/>
  <c r="AR166" i="10"/>
  <c r="AS166" i="10" s="1"/>
  <c r="AQ166" i="10"/>
  <c r="B166" i="10"/>
  <c r="CR165" i="10"/>
  <c r="CP165" i="10"/>
  <c r="CO165" i="10"/>
  <c r="CN165" i="10"/>
  <c r="CM165" i="10"/>
  <c r="CK165" i="10"/>
  <c r="BD165" i="10"/>
  <c r="AT165" i="10"/>
  <c r="AR165" i="10"/>
  <c r="AS165" i="10" s="1"/>
  <c r="AQ165" i="10"/>
  <c r="B165" i="10"/>
  <c r="CR164" i="10"/>
  <c r="CP164" i="10"/>
  <c r="CM164" i="10"/>
  <c r="CK164" i="10"/>
  <c r="CN164" i="10" s="1"/>
  <c r="BD164" i="10"/>
  <c r="AT164" i="10"/>
  <c r="AR164" i="10"/>
  <c r="AS164" i="10" s="1"/>
  <c r="AQ164" i="10"/>
  <c r="B164" i="10"/>
  <c r="CN178" i="14" l="1"/>
  <c r="CQ189" i="14"/>
  <c r="CQ193" i="14" s="1"/>
  <c r="CN188" i="14"/>
  <c r="CQ188" i="14"/>
  <c r="CQ178" i="14"/>
  <c r="CQ200" i="14"/>
  <c r="CQ203" i="14" s="1"/>
  <c r="CN170" i="10"/>
  <c r="CQ170" i="10" s="1"/>
  <c r="CK173" i="10"/>
  <c r="CK178" i="10"/>
  <c r="CM168" i="10"/>
  <c r="AQ168" i="10"/>
  <c r="CM173" i="10"/>
  <c r="CN169" i="10"/>
  <c r="CQ169" i="10" s="1"/>
  <c r="CP168" i="10"/>
  <c r="CQ204" i="14"/>
  <c r="CQ208" i="14" s="1"/>
  <c r="CN175" i="10"/>
  <c r="CQ175" i="10" s="1"/>
  <c r="CN168" i="10"/>
  <c r="CQ164" i="10"/>
  <c r="CQ168" i="10" s="1"/>
  <c r="CK168" i="10"/>
  <c r="CM178" i="10"/>
  <c r="CN174" i="10"/>
  <c r="AS178" i="10"/>
  <c r="AQ178" i="10"/>
  <c r="AQ173" i="10"/>
  <c r="AR173" i="10"/>
  <c r="AR178" i="10"/>
  <c r="AS170" i="10"/>
  <c r="AS173" i="10" s="1"/>
  <c r="AS168" i="10"/>
  <c r="AR168" i="10"/>
  <c r="CG204" i="12"/>
  <c r="B243" i="12"/>
  <c r="CM242" i="12"/>
  <c r="CK242" i="12"/>
  <c r="CJ242" i="12"/>
  <c r="CI242" i="12"/>
  <c r="CH242" i="12"/>
  <c r="CF242" i="12"/>
  <c r="AY242" i="12"/>
  <c r="AR242" i="12"/>
  <c r="AP242" i="12"/>
  <c r="AQ242" i="12" s="1"/>
  <c r="AO242" i="12"/>
  <c r="B242" i="12"/>
  <c r="CM241" i="12"/>
  <c r="CK241" i="12"/>
  <c r="CJ241" i="12"/>
  <c r="CI241" i="12"/>
  <c r="CH241" i="12"/>
  <c r="CF241" i="12"/>
  <c r="AY241" i="12"/>
  <c r="AR241" i="12"/>
  <c r="AP241" i="12"/>
  <c r="AQ241" i="12" s="1"/>
  <c r="AO241" i="12"/>
  <c r="B241" i="12"/>
  <c r="CM240" i="12"/>
  <c r="CH240" i="12"/>
  <c r="CF240" i="12"/>
  <c r="AY240" i="12"/>
  <c r="AR240" i="12"/>
  <c r="AP240" i="12"/>
  <c r="AQ240" i="12" s="1"/>
  <c r="AO240" i="12"/>
  <c r="B240" i="12"/>
  <c r="CM239" i="12"/>
  <c r="CK239" i="12"/>
  <c r="CH239" i="12"/>
  <c r="CF239" i="12"/>
  <c r="CI239" i="12" s="1"/>
  <c r="CL239" i="12" s="1"/>
  <c r="AY239" i="12"/>
  <c r="AR239" i="12"/>
  <c r="AP239" i="12"/>
  <c r="AO239" i="12"/>
  <c r="B239" i="12"/>
  <c r="B238" i="12"/>
  <c r="CM237" i="12"/>
  <c r="CK237" i="12"/>
  <c r="CJ237" i="12"/>
  <c r="CI237" i="12"/>
  <c r="CH237" i="12"/>
  <c r="CF237" i="12"/>
  <c r="AY237" i="12"/>
  <c r="AR237" i="12"/>
  <c r="AP237" i="12"/>
  <c r="AQ237" i="12" s="1"/>
  <c r="AO237" i="12"/>
  <c r="B237" i="12"/>
  <c r="CM236" i="12"/>
  <c r="CK236" i="12"/>
  <c r="CJ236" i="12"/>
  <c r="CI236" i="12"/>
  <c r="CH236" i="12"/>
  <c r="CF236" i="12"/>
  <c r="AY236" i="12"/>
  <c r="AR236" i="12"/>
  <c r="AP236" i="12"/>
  <c r="AQ236" i="12" s="1"/>
  <c r="AO236" i="12"/>
  <c r="B236" i="12"/>
  <c r="CM235" i="12"/>
  <c r="CK235" i="12"/>
  <c r="CH235" i="12"/>
  <c r="CF235" i="12"/>
  <c r="CI235" i="12" s="1"/>
  <c r="CL235" i="12" s="1"/>
  <c r="AY235" i="12"/>
  <c r="AR235" i="12"/>
  <c r="AP235" i="12"/>
  <c r="AQ235" i="12" s="1"/>
  <c r="AO235" i="12"/>
  <c r="B235" i="12"/>
  <c r="CM234" i="12"/>
  <c r="CH234" i="12"/>
  <c r="CF234" i="12"/>
  <c r="AY234" i="12"/>
  <c r="AR234" i="12"/>
  <c r="AP234" i="12"/>
  <c r="AQ234" i="12" s="1"/>
  <c r="AO234" i="12"/>
  <c r="B234" i="12"/>
  <c r="B233" i="12"/>
  <c r="CM232" i="12"/>
  <c r="CK232" i="12"/>
  <c r="CJ232" i="12"/>
  <c r="CI232" i="12"/>
  <c r="CH232" i="12"/>
  <c r="CF232" i="12"/>
  <c r="AY232" i="12"/>
  <c r="AR232" i="12"/>
  <c r="AP232" i="12"/>
  <c r="AQ232" i="12" s="1"/>
  <c r="AO232" i="12"/>
  <c r="B232" i="12"/>
  <c r="CM231" i="12"/>
  <c r="CK231" i="12"/>
  <c r="CJ231" i="12"/>
  <c r="CI231" i="12"/>
  <c r="CH231" i="12"/>
  <c r="CF231" i="12"/>
  <c r="AY231" i="12"/>
  <c r="AR231" i="12"/>
  <c r="AP231" i="12"/>
  <c r="AQ231" i="12" s="1"/>
  <c r="AO231" i="12"/>
  <c r="B231" i="12"/>
  <c r="CM230" i="12"/>
  <c r="CK230" i="12"/>
  <c r="CJ230" i="12"/>
  <c r="CI230" i="12"/>
  <c r="CH230" i="12"/>
  <c r="CF230" i="12"/>
  <c r="AY230" i="12"/>
  <c r="AR230" i="12"/>
  <c r="AP230" i="12"/>
  <c r="AQ230" i="12" s="1"/>
  <c r="AO230" i="12"/>
  <c r="B230" i="12"/>
  <c r="CM229" i="12"/>
  <c r="CK229" i="12"/>
  <c r="CH229" i="12"/>
  <c r="CF229" i="12"/>
  <c r="CI229" i="12" s="1"/>
  <c r="AY229" i="12"/>
  <c r="AR229" i="12"/>
  <c r="AP229" i="12"/>
  <c r="AO229" i="12"/>
  <c r="B229" i="12"/>
  <c r="B228" i="12"/>
  <c r="CM227" i="12"/>
  <c r="CK227" i="12"/>
  <c r="CJ227" i="12"/>
  <c r="CI227" i="12"/>
  <c r="CH227" i="12"/>
  <c r="CF227" i="12"/>
  <c r="AY227" i="12"/>
  <c r="AR227" i="12"/>
  <c r="AP227" i="12"/>
  <c r="AQ227" i="12" s="1"/>
  <c r="AO227" i="12"/>
  <c r="B227" i="12"/>
  <c r="CM226" i="12"/>
  <c r="CK226" i="12"/>
  <c r="CH226" i="12"/>
  <c r="CF226" i="12"/>
  <c r="CI226" i="12" s="1"/>
  <c r="CL226" i="12" s="1"/>
  <c r="AY226" i="12"/>
  <c r="AR226" i="12"/>
  <c r="AP226" i="12"/>
  <c r="AQ226" i="12" s="1"/>
  <c r="AO226" i="12"/>
  <c r="B226" i="12"/>
  <c r="CM225" i="12"/>
  <c r="CH225" i="12"/>
  <c r="CF225" i="12"/>
  <c r="AY225" i="12"/>
  <c r="AR225" i="12"/>
  <c r="AP225" i="12"/>
  <c r="AQ225" i="12" s="1"/>
  <c r="AO225" i="12"/>
  <c r="B225" i="12"/>
  <c r="CM224" i="12"/>
  <c r="CH224" i="12"/>
  <c r="CH228" i="12" s="1"/>
  <c r="CF224" i="12"/>
  <c r="AY224" i="12"/>
  <c r="AR224" i="12"/>
  <c r="AP224" i="12"/>
  <c r="AO224" i="12"/>
  <c r="B224" i="12"/>
  <c r="B223" i="12"/>
  <c r="CM222" i="12"/>
  <c r="CK222" i="12"/>
  <c r="CJ222" i="12"/>
  <c r="CI222" i="12"/>
  <c r="CH222" i="12"/>
  <c r="CF222" i="12"/>
  <c r="AY222" i="12"/>
  <c r="AR222" i="12"/>
  <c r="AP222" i="12"/>
  <c r="AQ222" i="12" s="1"/>
  <c r="AO222" i="12"/>
  <c r="B222" i="12"/>
  <c r="CM221" i="12"/>
  <c r="CK221" i="12"/>
  <c r="CJ221" i="12"/>
  <c r="CI221" i="12"/>
  <c r="CH221" i="12"/>
  <c r="CF221" i="12"/>
  <c r="AY221" i="12"/>
  <c r="AR221" i="12"/>
  <c r="AP221" i="12"/>
  <c r="AQ221" i="12" s="1"/>
  <c r="AO221" i="12"/>
  <c r="B221" i="12"/>
  <c r="CM220" i="12"/>
  <c r="CH220" i="12"/>
  <c r="CF220" i="12"/>
  <c r="AY220" i="12"/>
  <c r="AR220" i="12"/>
  <c r="AP220" i="12"/>
  <c r="AQ220" i="12" s="1"/>
  <c r="AO220" i="12"/>
  <c r="B220" i="12"/>
  <c r="CM219" i="12"/>
  <c r="CK219" i="12"/>
  <c r="CH219" i="12"/>
  <c r="CF219" i="12"/>
  <c r="CI219" i="12" s="1"/>
  <c r="AY219" i="12"/>
  <c r="AR219" i="12"/>
  <c r="AP219" i="12"/>
  <c r="AO219" i="12"/>
  <c r="B219" i="12"/>
  <c r="B218" i="12"/>
  <c r="CM217" i="12"/>
  <c r="CK217" i="12"/>
  <c r="CJ217" i="12"/>
  <c r="CI217" i="12"/>
  <c r="CH217" i="12"/>
  <c r="CF217" i="12"/>
  <c r="AY217" i="12"/>
  <c r="AR217" i="12"/>
  <c r="AP217" i="12"/>
  <c r="AQ217" i="12" s="1"/>
  <c r="AO217" i="12"/>
  <c r="B217" i="12"/>
  <c r="CM216" i="12"/>
  <c r="CK216" i="12"/>
  <c r="CJ216" i="12"/>
  <c r="CI216" i="12"/>
  <c r="CH216" i="12"/>
  <c r="CF216" i="12"/>
  <c r="AY216" i="12"/>
  <c r="AR216" i="12"/>
  <c r="AP216" i="12"/>
  <c r="AQ216" i="12" s="1"/>
  <c r="AO216" i="12"/>
  <c r="B216" i="12"/>
  <c r="CM215" i="12"/>
  <c r="CH215" i="12"/>
  <c r="CF215" i="12"/>
  <c r="AY215" i="12"/>
  <c r="AR215" i="12"/>
  <c r="AP215" i="12"/>
  <c r="AQ215" i="12" s="1"/>
  <c r="AO215" i="12"/>
  <c r="B215" i="12"/>
  <c r="CM214" i="12"/>
  <c r="CK214" i="12"/>
  <c r="CH214" i="12"/>
  <c r="CF214" i="12"/>
  <c r="CI214" i="12" s="1"/>
  <c r="AY214" i="12"/>
  <c r="AR214" i="12"/>
  <c r="AP214" i="12"/>
  <c r="AO214" i="12"/>
  <c r="B214" i="12"/>
  <c r="CI225" i="12" l="1"/>
  <c r="CL225" i="12" s="1"/>
  <c r="CQ173" i="10"/>
  <c r="CI215" i="12"/>
  <c r="CL215" i="12" s="1"/>
  <c r="CI220" i="12"/>
  <c r="CL220" i="12" s="1"/>
  <c r="CH243" i="12"/>
  <c r="CI233" i="12"/>
  <c r="CI224" i="12"/>
  <c r="CL224" i="12" s="1"/>
  <c r="CH218" i="12"/>
  <c r="CH223" i="12"/>
  <c r="CM233" i="12"/>
  <c r="AP233" i="12"/>
  <c r="CM223" i="12"/>
  <c r="CH238" i="12"/>
  <c r="CH233" i="12"/>
  <c r="CI240" i="12"/>
  <c r="CL240" i="12" s="1"/>
  <c r="CK233" i="12"/>
  <c r="CN173" i="10"/>
  <c r="CM243" i="12"/>
  <c r="AP243" i="12"/>
  <c r="AQ239" i="12"/>
  <c r="AQ243" i="12" s="1"/>
  <c r="AO243" i="12"/>
  <c r="CL229" i="12"/>
  <c r="AQ229" i="12"/>
  <c r="AQ233" i="12" s="1"/>
  <c r="AO233" i="12"/>
  <c r="CQ174" i="10"/>
  <c r="CQ178" i="10" s="1"/>
  <c r="CN178" i="10"/>
  <c r="CI234" i="12"/>
  <c r="CL234" i="12" s="1"/>
  <c r="CM238" i="12"/>
  <c r="AO238" i="12"/>
  <c r="CM228" i="12"/>
  <c r="AP228" i="12"/>
  <c r="AQ224" i="12"/>
  <c r="AQ228" i="12" s="1"/>
  <c r="AO228" i="12"/>
  <c r="AP223" i="12"/>
  <c r="AQ219" i="12"/>
  <c r="AQ223" i="12" s="1"/>
  <c r="AO223" i="12"/>
  <c r="CL214" i="12"/>
  <c r="CM218" i="12"/>
  <c r="AP218" i="12"/>
  <c r="AQ214" i="12"/>
  <c r="AQ218" i="12" s="1"/>
  <c r="AO218" i="12"/>
  <c r="CL219" i="12"/>
  <c r="AQ238" i="12"/>
  <c r="AP238" i="12"/>
  <c r="B163" i="23"/>
  <c r="CR162" i="23"/>
  <c r="CP162" i="23"/>
  <c r="CO162" i="23"/>
  <c r="CN162" i="23"/>
  <c r="CM162" i="23"/>
  <c r="CK162" i="23"/>
  <c r="BD162" i="23"/>
  <c r="AT162" i="23"/>
  <c r="AR162" i="23"/>
  <c r="AS162" i="23" s="1"/>
  <c r="AQ162" i="23"/>
  <c r="B162" i="23"/>
  <c r="CR161" i="23"/>
  <c r="CP161" i="23"/>
  <c r="CO161" i="23"/>
  <c r="CN161" i="23"/>
  <c r="CM161" i="23"/>
  <c r="CK161" i="23"/>
  <c r="BD161" i="23"/>
  <c r="AT161" i="23"/>
  <c r="AR161" i="23"/>
  <c r="AS161" i="23" s="1"/>
  <c r="AQ161" i="23"/>
  <c r="B161" i="23"/>
  <c r="CR160" i="23"/>
  <c r="CM160" i="23"/>
  <c r="CK160" i="23"/>
  <c r="CN160" i="23" s="1"/>
  <c r="CQ160" i="23" s="1"/>
  <c r="BD160" i="23"/>
  <c r="AT160" i="23"/>
  <c r="AR160" i="23"/>
  <c r="AS160" i="23" s="1"/>
  <c r="AQ160" i="23"/>
  <c r="B160" i="23"/>
  <c r="CR159" i="23"/>
  <c r="CP159" i="23"/>
  <c r="CM159" i="23"/>
  <c r="CK159" i="23"/>
  <c r="BD159" i="23"/>
  <c r="AT159" i="23"/>
  <c r="AR159" i="23"/>
  <c r="AS159" i="23" s="1"/>
  <c r="AQ159" i="23"/>
  <c r="B159" i="23"/>
  <c r="B158" i="23"/>
  <c r="CR157" i="23"/>
  <c r="CP157" i="23"/>
  <c r="CO157" i="23"/>
  <c r="CN157" i="23"/>
  <c r="CM157" i="23"/>
  <c r="CK157" i="23"/>
  <c r="BD157" i="23"/>
  <c r="AT157" i="23"/>
  <c r="AR157" i="23"/>
  <c r="AS157" i="23" s="1"/>
  <c r="AQ157" i="23"/>
  <c r="B157" i="23"/>
  <c r="CR156" i="23"/>
  <c r="CP156" i="23"/>
  <c r="CO156" i="23"/>
  <c r="CN156" i="23"/>
  <c r="CM156" i="23"/>
  <c r="CK156" i="23"/>
  <c r="BD156" i="23"/>
  <c r="AT156" i="23"/>
  <c r="AR156" i="23"/>
  <c r="AS156" i="23" s="1"/>
  <c r="AQ156" i="23"/>
  <c r="B156" i="23"/>
  <c r="CR155" i="23"/>
  <c r="CM155" i="23"/>
  <c r="CK155" i="23"/>
  <c r="BD155" i="23"/>
  <c r="AT155" i="23"/>
  <c r="AR155" i="23"/>
  <c r="AS155" i="23" s="1"/>
  <c r="AQ155" i="23"/>
  <c r="B155" i="23"/>
  <c r="CR154" i="23"/>
  <c r="CM154" i="23"/>
  <c r="CK154" i="23"/>
  <c r="BD154" i="23"/>
  <c r="AT154" i="23"/>
  <c r="AR154" i="23"/>
  <c r="AS154" i="23" s="1"/>
  <c r="AQ154" i="23"/>
  <c r="B154" i="23"/>
  <c r="B153" i="23"/>
  <c r="CR152" i="23"/>
  <c r="CP152" i="23"/>
  <c r="CO152" i="23"/>
  <c r="CN152" i="23"/>
  <c r="CM152" i="23"/>
  <c r="CK152" i="23"/>
  <c r="BD152" i="23"/>
  <c r="AT152" i="23"/>
  <c r="AR152" i="23"/>
  <c r="AS152" i="23" s="1"/>
  <c r="AQ152" i="23"/>
  <c r="B152" i="23"/>
  <c r="CR151" i="23"/>
  <c r="CP151" i="23"/>
  <c r="CO151" i="23"/>
  <c r="CN151" i="23"/>
  <c r="CM151" i="23"/>
  <c r="CK151" i="23"/>
  <c r="BD151" i="23"/>
  <c r="AT151" i="23"/>
  <c r="AR151" i="23"/>
  <c r="AS151" i="23" s="1"/>
  <c r="AQ151" i="23"/>
  <c r="B151" i="23"/>
  <c r="CR150" i="23"/>
  <c r="CM150" i="23"/>
  <c r="CK150" i="23"/>
  <c r="BD150" i="23"/>
  <c r="AT150" i="23"/>
  <c r="AR150" i="23"/>
  <c r="AS150" i="23" s="1"/>
  <c r="AQ150" i="23"/>
  <c r="B150" i="23"/>
  <c r="CR149" i="23"/>
  <c r="CM149" i="23"/>
  <c r="CK149" i="23"/>
  <c r="CN149" i="23" s="1"/>
  <c r="CQ149" i="23" s="1"/>
  <c r="BD149" i="23"/>
  <c r="AT149" i="23"/>
  <c r="AR149" i="23"/>
  <c r="AS149" i="23" s="1"/>
  <c r="AQ149" i="23"/>
  <c r="B149" i="23"/>
  <c r="B148" i="23"/>
  <c r="CR147" i="23"/>
  <c r="CP147" i="23"/>
  <c r="CO147" i="23"/>
  <c r="CN147" i="23"/>
  <c r="CM147" i="23"/>
  <c r="CK147" i="23"/>
  <c r="BD147" i="23"/>
  <c r="AT147" i="23"/>
  <c r="AR147" i="23"/>
  <c r="AS147" i="23" s="1"/>
  <c r="AQ147" i="23"/>
  <c r="B147" i="23"/>
  <c r="CR146" i="23"/>
  <c r="CP146" i="23"/>
  <c r="CO146" i="23"/>
  <c r="CN146" i="23"/>
  <c r="CM146" i="23"/>
  <c r="CK146" i="23"/>
  <c r="BD146" i="23"/>
  <c r="AT146" i="23"/>
  <c r="AR146" i="23"/>
  <c r="AQ146" i="23"/>
  <c r="B146" i="23"/>
  <c r="CR145" i="23"/>
  <c r="CP145" i="23"/>
  <c r="CO145" i="23"/>
  <c r="CN145" i="23"/>
  <c r="CM145" i="23"/>
  <c r="CK145" i="23"/>
  <c r="BD145" i="23"/>
  <c r="AT145" i="23"/>
  <c r="AR145" i="23"/>
  <c r="AS145" i="23" s="1"/>
  <c r="AQ145" i="23"/>
  <c r="B145" i="23"/>
  <c r="CR144" i="23"/>
  <c r="CM144" i="23"/>
  <c r="CK144" i="23"/>
  <c r="BD144" i="23"/>
  <c r="AT144" i="23"/>
  <c r="AR144" i="23"/>
  <c r="AS144" i="23" s="1"/>
  <c r="AQ144" i="23"/>
  <c r="B144" i="23"/>
  <c r="B213" i="12"/>
  <c r="CM212" i="12"/>
  <c r="CK212" i="12"/>
  <c r="CJ212" i="12"/>
  <c r="CI212" i="12"/>
  <c r="CH212" i="12"/>
  <c r="CF212" i="12"/>
  <c r="AY212" i="12"/>
  <c r="AR212" i="12"/>
  <c r="AP212" i="12"/>
  <c r="AQ212" i="12" s="1"/>
  <c r="AO212" i="12"/>
  <c r="B212" i="12"/>
  <c r="CM211" i="12"/>
  <c r="CK211" i="12"/>
  <c r="CH211" i="12"/>
  <c r="CF211" i="12"/>
  <c r="CI211" i="12" s="1"/>
  <c r="CL211" i="12" s="1"/>
  <c r="AY211" i="12"/>
  <c r="AR211" i="12"/>
  <c r="AP211" i="12"/>
  <c r="AQ211" i="12" s="1"/>
  <c r="AO211" i="12"/>
  <c r="B211" i="12"/>
  <c r="CM210" i="12"/>
  <c r="CH210" i="12"/>
  <c r="CF210" i="12"/>
  <c r="AY210" i="12"/>
  <c r="AR210" i="12"/>
  <c r="AP210" i="12"/>
  <c r="AQ210" i="12" s="1"/>
  <c r="AO210" i="12"/>
  <c r="B210" i="12"/>
  <c r="CM209" i="12"/>
  <c r="CK209" i="12"/>
  <c r="CH209" i="12"/>
  <c r="CF209" i="12"/>
  <c r="CI209" i="12" s="1"/>
  <c r="AY209" i="12"/>
  <c r="AR209" i="12"/>
  <c r="AP209" i="12"/>
  <c r="AO209" i="12"/>
  <c r="B209" i="12"/>
  <c r="B163" i="10"/>
  <c r="CR162" i="10"/>
  <c r="CP162" i="10"/>
  <c r="CO162" i="10"/>
  <c r="CN162" i="10"/>
  <c r="CM162" i="10"/>
  <c r="CK162" i="10"/>
  <c r="BD162" i="10"/>
  <c r="AT162" i="10"/>
  <c r="AR162" i="10"/>
  <c r="AS162" i="10" s="1"/>
  <c r="AQ162" i="10"/>
  <c r="B162" i="10"/>
  <c r="CR161" i="10"/>
  <c r="CP161" i="10"/>
  <c r="CM161" i="10"/>
  <c r="CK161" i="10"/>
  <c r="CN161" i="10" s="1"/>
  <c r="CQ161" i="10" s="1"/>
  <c r="BD161" i="10"/>
  <c r="AT161" i="10"/>
  <c r="AR161" i="10"/>
  <c r="AS161" i="10" s="1"/>
  <c r="AQ161" i="10"/>
  <c r="B161" i="10"/>
  <c r="CR160" i="10"/>
  <c r="CM160" i="10"/>
  <c r="CK160" i="10"/>
  <c r="CN160" i="10" s="1"/>
  <c r="CQ160" i="10" s="1"/>
  <c r="BD160" i="10"/>
  <c r="AT160" i="10"/>
  <c r="AR160" i="10"/>
  <c r="AQ160" i="10"/>
  <c r="B160" i="10"/>
  <c r="CR159" i="10"/>
  <c r="CP159" i="10"/>
  <c r="CM159" i="10"/>
  <c r="CK159" i="10"/>
  <c r="BD159" i="10"/>
  <c r="AT159" i="10"/>
  <c r="AR159" i="10"/>
  <c r="AS159" i="10" s="1"/>
  <c r="AQ159" i="10"/>
  <c r="B159" i="10"/>
  <c r="B158" i="10"/>
  <c r="CR157" i="10"/>
  <c r="CP157" i="10"/>
  <c r="CO157" i="10"/>
  <c r="CN157" i="10"/>
  <c r="CM157" i="10"/>
  <c r="CK157" i="10"/>
  <c r="BD157" i="10"/>
  <c r="AT157" i="10"/>
  <c r="AR157" i="10"/>
  <c r="AS157" i="10" s="1"/>
  <c r="AQ157" i="10"/>
  <c r="B157" i="10"/>
  <c r="CR156" i="10"/>
  <c r="CM156" i="10"/>
  <c r="CK156" i="10"/>
  <c r="BD156" i="10"/>
  <c r="AT156" i="10"/>
  <c r="AR156" i="10"/>
  <c r="AS156" i="10" s="1"/>
  <c r="AQ156" i="10"/>
  <c r="B156" i="10"/>
  <c r="CR155" i="10"/>
  <c r="CP155" i="10"/>
  <c r="CM155" i="10"/>
  <c r="CK155" i="10"/>
  <c r="CN155" i="10" s="1"/>
  <c r="CQ155" i="10" s="1"/>
  <c r="BD155" i="10"/>
  <c r="AT155" i="10"/>
  <c r="AR155" i="10"/>
  <c r="AQ155" i="10"/>
  <c r="B155" i="10"/>
  <c r="CR154" i="10"/>
  <c r="CP154" i="10"/>
  <c r="CM154" i="10"/>
  <c r="CK154" i="10"/>
  <c r="BD154" i="10"/>
  <c r="AT154" i="10"/>
  <c r="AR154" i="10"/>
  <c r="AS154" i="10" s="1"/>
  <c r="AQ154" i="10"/>
  <c r="B154" i="10"/>
  <c r="B208" i="12"/>
  <c r="CM207" i="12"/>
  <c r="CK207" i="12"/>
  <c r="CJ207" i="12"/>
  <c r="CI207" i="12"/>
  <c r="CH207" i="12"/>
  <c r="CF207" i="12"/>
  <c r="AY207" i="12"/>
  <c r="AR207" i="12"/>
  <c r="AP207" i="12"/>
  <c r="AQ207" i="12" s="1"/>
  <c r="AO207" i="12"/>
  <c r="B207" i="12"/>
  <c r="CM206" i="12"/>
  <c r="CK206" i="12"/>
  <c r="CJ206" i="12"/>
  <c r="CI206" i="12"/>
  <c r="CH206" i="12"/>
  <c r="CF206" i="12"/>
  <c r="AY206" i="12"/>
  <c r="AR206" i="12"/>
  <c r="AP206" i="12"/>
  <c r="AQ206" i="12" s="1"/>
  <c r="AO206" i="12"/>
  <c r="B206" i="12"/>
  <c r="CM205" i="12"/>
  <c r="CK205" i="12"/>
  <c r="CH205" i="12"/>
  <c r="CF205" i="12"/>
  <c r="CI205" i="12" s="1"/>
  <c r="CL205" i="12" s="1"/>
  <c r="AY205" i="12"/>
  <c r="AR205" i="12"/>
  <c r="AP205" i="12"/>
  <c r="AQ205" i="12" s="1"/>
  <c r="AO205" i="12"/>
  <c r="B205" i="12"/>
  <c r="CM204" i="12"/>
  <c r="CH204" i="12"/>
  <c r="CF204" i="12"/>
  <c r="AY204" i="12"/>
  <c r="AR204" i="12"/>
  <c r="AP204" i="12"/>
  <c r="AO204" i="12"/>
  <c r="B204" i="12"/>
  <c r="B173" i="14"/>
  <c r="CR172" i="14"/>
  <c r="CP172" i="14"/>
  <c r="CO172" i="14"/>
  <c r="CN172" i="14"/>
  <c r="CM172" i="14"/>
  <c r="CK172" i="14"/>
  <c r="BD172" i="14"/>
  <c r="AT172" i="14"/>
  <c r="AR172" i="14"/>
  <c r="AS172" i="14" s="1"/>
  <c r="AQ172" i="14"/>
  <c r="B172" i="14"/>
  <c r="CR171" i="14"/>
  <c r="CP171" i="14"/>
  <c r="CO171" i="14"/>
  <c r="CN171" i="14"/>
  <c r="CM171" i="14"/>
  <c r="CK171" i="14"/>
  <c r="BD171" i="14"/>
  <c r="AT171" i="14"/>
  <c r="AR171" i="14"/>
  <c r="AS171" i="14" s="1"/>
  <c r="AQ171" i="14"/>
  <c r="B171" i="14"/>
  <c r="CR170" i="14"/>
  <c r="CM170" i="14"/>
  <c r="CK170" i="14"/>
  <c r="BD170" i="14"/>
  <c r="AT170" i="14"/>
  <c r="AR170" i="14"/>
  <c r="AQ170" i="14"/>
  <c r="B170" i="14"/>
  <c r="CR169" i="14"/>
  <c r="CP169" i="14"/>
  <c r="CM169" i="14"/>
  <c r="CK169" i="14"/>
  <c r="CN169" i="14" s="1"/>
  <c r="BD169" i="14"/>
  <c r="AT169" i="14"/>
  <c r="AR169" i="14"/>
  <c r="AS169" i="14" s="1"/>
  <c r="AQ169" i="14"/>
  <c r="B169" i="14"/>
  <c r="B168" i="14"/>
  <c r="CR167" i="14"/>
  <c r="CP167" i="14"/>
  <c r="CO167" i="14"/>
  <c r="CN167" i="14"/>
  <c r="CM167" i="14"/>
  <c r="CK167" i="14"/>
  <c r="BD167" i="14"/>
  <c r="AT167" i="14"/>
  <c r="AR167" i="14"/>
  <c r="AS167" i="14" s="1"/>
  <c r="AQ167" i="14"/>
  <c r="B167" i="14"/>
  <c r="CR166" i="14"/>
  <c r="CP166" i="14"/>
  <c r="CO166" i="14"/>
  <c r="CN166" i="14"/>
  <c r="CM166" i="14"/>
  <c r="CK166" i="14"/>
  <c r="BD166" i="14"/>
  <c r="AT166" i="14"/>
  <c r="AR166" i="14"/>
  <c r="AS166" i="14" s="1"/>
  <c r="AQ166" i="14"/>
  <c r="B166" i="14"/>
  <c r="CR165" i="14"/>
  <c r="CP165" i="14"/>
  <c r="CO165" i="14"/>
  <c r="CN165" i="14"/>
  <c r="CM165" i="14"/>
  <c r="CK165" i="14"/>
  <c r="BD165" i="14"/>
  <c r="AT165" i="14"/>
  <c r="AR165" i="14"/>
  <c r="AQ165" i="14"/>
  <c r="B165" i="14"/>
  <c r="CR164" i="14"/>
  <c r="CM164" i="14"/>
  <c r="CK164" i="14"/>
  <c r="BD164" i="14"/>
  <c r="AT164" i="14"/>
  <c r="AR164" i="14"/>
  <c r="AS164" i="14" s="1"/>
  <c r="AQ164" i="14"/>
  <c r="B164" i="14"/>
  <c r="B163" i="14"/>
  <c r="CR162" i="14"/>
  <c r="CP162" i="14"/>
  <c r="CO162" i="14"/>
  <c r="CN162" i="14"/>
  <c r="CM162" i="14"/>
  <c r="CK162" i="14"/>
  <c r="BD162" i="14"/>
  <c r="AT162" i="14"/>
  <c r="AR162" i="14"/>
  <c r="AS162" i="14" s="1"/>
  <c r="AQ162" i="14"/>
  <c r="B162" i="14"/>
  <c r="CR161" i="14"/>
  <c r="CP161" i="14"/>
  <c r="CO161" i="14"/>
  <c r="CN161" i="14"/>
  <c r="CM161" i="14"/>
  <c r="CK161" i="14"/>
  <c r="BD161" i="14"/>
  <c r="AT161" i="14"/>
  <c r="AR161" i="14"/>
  <c r="AS161" i="14" s="1"/>
  <c r="AQ161" i="14"/>
  <c r="B161" i="14"/>
  <c r="CR160" i="14"/>
  <c r="CM160" i="14"/>
  <c r="CK160" i="14"/>
  <c r="CN160" i="14" s="1"/>
  <c r="CQ160" i="14" s="1"/>
  <c r="BD160" i="14"/>
  <c r="AT160" i="14"/>
  <c r="AR160" i="14"/>
  <c r="AQ160" i="14"/>
  <c r="B160" i="14"/>
  <c r="CR159" i="14"/>
  <c r="CP159" i="14"/>
  <c r="CM159" i="14"/>
  <c r="CK159" i="14"/>
  <c r="BD159" i="14"/>
  <c r="AT159" i="14"/>
  <c r="AR159" i="14"/>
  <c r="AS159" i="14" s="1"/>
  <c r="AQ159" i="14"/>
  <c r="B159" i="14"/>
  <c r="B153" i="10"/>
  <c r="CR152" i="10"/>
  <c r="CP152" i="10"/>
  <c r="CO152" i="10"/>
  <c r="CN152" i="10"/>
  <c r="CM152" i="10"/>
  <c r="CK152" i="10"/>
  <c r="BD152" i="10"/>
  <c r="AT152" i="10"/>
  <c r="AR152" i="10"/>
  <c r="AS152" i="10" s="1"/>
  <c r="AQ152" i="10"/>
  <c r="B152" i="10"/>
  <c r="CR151" i="10"/>
  <c r="CP151" i="10"/>
  <c r="CM151" i="10"/>
  <c r="CK151" i="10"/>
  <c r="CN151" i="10" s="1"/>
  <c r="CQ151" i="10" s="1"/>
  <c r="BD151" i="10"/>
  <c r="AT151" i="10"/>
  <c r="AR151" i="10"/>
  <c r="AS151" i="10" s="1"/>
  <c r="AQ151" i="10"/>
  <c r="B151" i="10"/>
  <c r="CR150" i="10"/>
  <c r="CM150" i="10"/>
  <c r="CK150" i="10"/>
  <c r="BD150" i="10"/>
  <c r="AT150" i="10"/>
  <c r="AR150" i="10"/>
  <c r="AQ150" i="10"/>
  <c r="B150" i="10"/>
  <c r="CR149" i="10"/>
  <c r="CP149" i="10"/>
  <c r="CM149" i="10"/>
  <c r="CK149" i="10"/>
  <c r="BD149" i="10"/>
  <c r="AT149" i="10"/>
  <c r="AR149" i="10"/>
  <c r="AS149" i="10" s="1"/>
  <c r="AQ149" i="10"/>
  <c r="B149" i="10"/>
  <c r="B148" i="10"/>
  <c r="CR147" i="10"/>
  <c r="CP147" i="10"/>
  <c r="CO147" i="10"/>
  <c r="CN147" i="10"/>
  <c r="CM147" i="10"/>
  <c r="CK147" i="10"/>
  <c r="BD147" i="10"/>
  <c r="AT147" i="10"/>
  <c r="AR147" i="10"/>
  <c r="AS147" i="10" s="1"/>
  <c r="AQ147" i="10"/>
  <c r="B147" i="10"/>
  <c r="CR146" i="10"/>
  <c r="CP146" i="10"/>
  <c r="CO146" i="10"/>
  <c r="CN146" i="10"/>
  <c r="CM146" i="10"/>
  <c r="CK146" i="10"/>
  <c r="BD146" i="10"/>
  <c r="AT146" i="10"/>
  <c r="AR146" i="10"/>
  <c r="AS146" i="10" s="1"/>
  <c r="AQ146" i="10"/>
  <c r="B146" i="10"/>
  <c r="CR145" i="10"/>
  <c r="CM145" i="10"/>
  <c r="CK145" i="10"/>
  <c r="BD145" i="10"/>
  <c r="AT145" i="10"/>
  <c r="AR145" i="10"/>
  <c r="AQ145" i="10"/>
  <c r="B145" i="10"/>
  <c r="CR144" i="10"/>
  <c r="CM144" i="10"/>
  <c r="CK144" i="10"/>
  <c r="BD144" i="10"/>
  <c r="AT144" i="10"/>
  <c r="AR144" i="10"/>
  <c r="AS144" i="10" s="1"/>
  <c r="AQ144" i="10"/>
  <c r="B144" i="10"/>
  <c r="CE159" i="12"/>
  <c r="CE180" i="12"/>
  <c r="BA120" i="14"/>
  <c r="CJ134" i="14"/>
  <c r="B203" i="12"/>
  <c r="CM202" i="12"/>
  <c r="CK202" i="12"/>
  <c r="CJ202" i="12"/>
  <c r="CI202" i="12"/>
  <c r="CH202" i="12"/>
  <c r="CF202" i="12"/>
  <c r="AY202" i="12"/>
  <c r="AR202" i="12"/>
  <c r="AP202" i="12"/>
  <c r="AQ202" i="12" s="1"/>
  <c r="AO202" i="12"/>
  <c r="B202" i="12"/>
  <c r="CM201" i="12"/>
  <c r="CK201" i="12"/>
  <c r="CJ201" i="12"/>
  <c r="CI201" i="12"/>
  <c r="CH201" i="12"/>
  <c r="CF201" i="12"/>
  <c r="AY201" i="12"/>
  <c r="AR201" i="12"/>
  <c r="AP201" i="12"/>
  <c r="AQ201" i="12" s="1"/>
  <c r="AO201" i="12"/>
  <c r="B201" i="12"/>
  <c r="CM200" i="12"/>
  <c r="CH200" i="12"/>
  <c r="CF200" i="12"/>
  <c r="AY200" i="12"/>
  <c r="AR200" i="12"/>
  <c r="AP200" i="12"/>
  <c r="AQ200" i="12" s="1"/>
  <c r="AO200" i="12"/>
  <c r="B200" i="12"/>
  <c r="CM199" i="12"/>
  <c r="CH199" i="12"/>
  <c r="CF199" i="12"/>
  <c r="CI199" i="12" s="1"/>
  <c r="CL199" i="12" s="1"/>
  <c r="AY199" i="12"/>
  <c r="AR199" i="12"/>
  <c r="AP199" i="12"/>
  <c r="AQ199" i="12" s="1"/>
  <c r="AO199" i="12"/>
  <c r="B199" i="12"/>
  <c r="B158" i="14"/>
  <c r="CR157" i="14"/>
  <c r="CP157" i="14"/>
  <c r="CO157" i="14"/>
  <c r="CN157" i="14"/>
  <c r="CM157" i="14"/>
  <c r="CK157" i="14"/>
  <c r="BD157" i="14"/>
  <c r="AT157" i="14"/>
  <c r="AR157" i="14"/>
  <c r="AS157" i="14" s="1"/>
  <c r="AQ157" i="14"/>
  <c r="B157" i="14"/>
  <c r="CR156" i="14"/>
  <c r="CP156" i="14"/>
  <c r="CO156" i="14"/>
  <c r="CN156" i="14"/>
  <c r="CM156" i="14"/>
  <c r="CK156" i="14"/>
  <c r="BD156" i="14"/>
  <c r="AT156" i="14"/>
  <c r="AR156" i="14"/>
  <c r="AS156" i="14" s="1"/>
  <c r="AQ156" i="14"/>
  <c r="B156" i="14"/>
  <c r="CR155" i="14"/>
  <c r="CP155" i="14"/>
  <c r="CO155" i="14"/>
  <c r="CN155" i="14"/>
  <c r="CM155" i="14"/>
  <c r="CK155" i="14"/>
  <c r="BD155" i="14"/>
  <c r="AT155" i="14"/>
  <c r="AR155" i="14"/>
  <c r="AS155" i="14" s="1"/>
  <c r="AQ155" i="14"/>
  <c r="B155" i="14"/>
  <c r="CR154" i="14"/>
  <c r="CM154" i="14"/>
  <c r="CK154" i="14"/>
  <c r="BD154" i="14"/>
  <c r="AT154" i="14"/>
  <c r="AR154" i="14"/>
  <c r="AS154" i="14" s="1"/>
  <c r="AQ154" i="14"/>
  <c r="B154" i="14"/>
  <c r="B153" i="14"/>
  <c r="CR152" i="14"/>
  <c r="CP152" i="14"/>
  <c r="CO152" i="14"/>
  <c r="CN152" i="14"/>
  <c r="CM152" i="14"/>
  <c r="CK152" i="14"/>
  <c r="BD152" i="14"/>
  <c r="AT152" i="14"/>
  <c r="AR152" i="14"/>
  <c r="AS152" i="14" s="1"/>
  <c r="AQ152" i="14"/>
  <c r="B152" i="14"/>
  <c r="CR151" i="14"/>
  <c r="CP151" i="14"/>
  <c r="CO151" i="14"/>
  <c r="CN151" i="14"/>
  <c r="CM151" i="14"/>
  <c r="CK151" i="14"/>
  <c r="BD151" i="14"/>
  <c r="AT151" i="14"/>
  <c r="AR151" i="14"/>
  <c r="AS151" i="14" s="1"/>
  <c r="AQ151" i="14"/>
  <c r="B151" i="14"/>
  <c r="CR150" i="14"/>
  <c r="CM150" i="14"/>
  <c r="CK150" i="14"/>
  <c r="BD150" i="14"/>
  <c r="AT150" i="14"/>
  <c r="AR150" i="14"/>
  <c r="AQ150" i="14"/>
  <c r="B150" i="14"/>
  <c r="CR149" i="14"/>
  <c r="CM149" i="14"/>
  <c r="CK149" i="14"/>
  <c r="BD149" i="14"/>
  <c r="AT149" i="14"/>
  <c r="AR149" i="14"/>
  <c r="AS149" i="14" s="1"/>
  <c r="AQ149" i="14"/>
  <c r="B149" i="14"/>
  <c r="CL109" i="23"/>
  <c r="CL114" i="23"/>
  <c r="B198" i="12"/>
  <c r="CM197" i="12"/>
  <c r="CK197" i="12"/>
  <c r="CJ197" i="12"/>
  <c r="CI197" i="12"/>
  <c r="CH197" i="12"/>
  <c r="CF197" i="12"/>
  <c r="AY197" i="12"/>
  <c r="AR197" i="12"/>
  <c r="AP197" i="12"/>
  <c r="AQ197" i="12" s="1"/>
  <c r="AO197" i="12"/>
  <c r="B197" i="12"/>
  <c r="CM196" i="12"/>
  <c r="CK196" i="12"/>
  <c r="CJ196" i="12"/>
  <c r="CI196" i="12"/>
  <c r="CH196" i="12"/>
  <c r="CF196" i="12"/>
  <c r="AY196" i="12"/>
  <c r="AR196" i="12"/>
  <c r="AP196" i="12"/>
  <c r="AQ196" i="12" s="1"/>
  <c r="AO196" i="12"/>
  <c r="B196" i="12"/>
  <c r="CM195" i="12"/>
  <c r="CK195" i="12"/>
  <c r="CH195" i="12"/>
  <c r="CF195" i="12"/>
  <c r="CI195" i="12" s="1"/>
  <c r="AY195" i="12"/>
  <c r="AR195" i="12"/>
  <c r="AP195" i="12"/>
  <c r="AQ195" i="12" s="1"/>
  <c r="AO195" i="12"/>
  <c r="B195" i="12"/>
  <c r="CM194" i="12"/>
  <c r="CH194" i="12"/>
  <c r="CF194" i="12"/>
  <c r="AY194" i="12"/>
  <c r="AR194" i="12"/>
  <c r="AP194" i="12"/>
  <c r="AO194" i="12"/>
  <c r="B194" i="12"/>
  <c r="CD30" i="12"/>
  <c r="CD29" i="12"/>
  <c r="CD51" i="11"/>
  <c r="CD45" i="11"/>
  <c r="CD44" i="11"/>
  <c r="B143" i="10"/>
  <c r="CR142" i="10"/>
  <c r="CP142" i="10"/>
  <c r="CO142" i="10"/>
  <c r="CN142" i="10"/>
  <c r="CM142" i="10"/>
  <c r="CK142" i="10"/>
  <c r="BD142" i="10"/>
  <c r="AT142" i="10"/>
  <c r="AR142" i="10"/>
  <c r="AS142" i="10" s="1"/>
  <c r="AQ142" i="10"/>
  <c r="B142" i="10"/>
  <c r="CR141" i="10"/>
  <c r="CP141" i="10"/>
  <c r="CM141" i="10"/>
  <c r="CK141" i="10"/>
  <c r="CN141" i="10" s="1"/>
  <c r="CQ141" i="10" s="1"/>
  <c r="BD141" i="10"/>
  <c r="AT141" i="10"/>
  <c r="AR141" i="10"/>
  <c r="AS141" i="10" s="1"/>
  <c r="AQ141" i="10"/>
  <c r="B141" i="10"/>
  <c r="CR140" i="10"/>
  <c r="CM140" i="10"/>
  <c r="CK140" i="10"/>
  <c r="BD140" i="10"/>
  <c r="AT140" i="10"/>
  <c r="AR140" i="10"/>
  <c r="AS140" i="10" s="1"/>
  <c r="AQ140" i="10"/>
  <c r="B140" i="10"/>
  <c r="CR139" i="10"/>
  <c r="CP139" i="10"/>
  <c r="CM139" i="10"/>
  <c r="CK139" i="10"/>
  <c r="CN139" i="10" s="1"/>
  <c r="CQ139" i="10" s="1"/>
  <c r="BD139" i="10"/>
  <c r="AT139" i="10"/>
  <c r="AR139" i="10"/>
  <c r="AS139" i="10" s="1"/>
  <c r="AQ139" i="10"/>
  <c r="B139" i="10"/>
  <c r="CI90" i="10"/>
  <c r="CI89" i="10"/>
  <c r="CI84" i="10"/>
  <c r="CI81" i="10"/>
  <c r="AY64" i="10"/>
  <c r="AP213" i="12" l="1"/>
  <c r="AQ163" i="23"/>
  <c r="CN150" i="14"/>
  <c r="CQ150" i="14" s="1"/>
  <c r="CM148" i="10"/>
  <c r="CI218" i="12"/>
  <c r="CN170" i="14"/>
  <c r="CQ170" i="14" s="1"/>
  <c r="CM158" i="10"/>
  <c r="CN156" i="10"/>
  <c r="CQ156" i="10" s="1"/>
  <c r="CI223" i="12"/>
  <c r="CI200" i="12"/>
  <c r="CL200" i="12" s="1"/>
  <c r="CK163" i="14"/>
  <c r="AP208" i="12"/>
  <c r="CN155" i="23"/>
  <c r="CQ155" i="23" s="1"/>
  <c r="CQ158" i="23" s="1"/>
  <c r="CN144" i="10"/>
  <c r="CQ144" i="10" s="1"/>
  <c r="CQ148" i="10" s="1"/>
  <c r="CN145" i="10"/>
  <c r="CQ145" i="10" s="1"/>
  <c r="CM173" i="14"/>
  <c r="CI228" i="12"/>
  <c r="CH203" i="12"/>
  <c r="CN164" i="14"/>
  <c r="CN168" i="14" s="1"/>
  <c r="CN154" i="23"/>
  <c r="CQ154" i="23" s="1"/>
  <c r="AQ158" i="14"/>
  <c r="CK173" i="14"/>
  <c r="CI210" i="12"/>
  <c r="CL210" i="12" s="1"/>
  <c r="CN150" i="23"/>
  <c r="CQ150" i="23" s="1"/>
  <c r="CQ153" i="23" s="1"/>
  <c r="CK163" i="10"/>
  <c r="CH213" i="12"/>
  <c r="CI204" i="12"/>
  <c r="CI208" i="12" s="1"/>
  <c r="CI243" i="12"/>
  <c r="CH208" i="12"/>
  <c r="CM208" i="12"/>
  <c r="CI238" i="12"/>
  <c r="CM148" i="23"/>
  <c r="CK163" i="23"/>
  <c r="CK148" i="23"/>
  <c r="CK158" i="23"/>
  <c r="CM163" i="23"/>
  <c r="AQ148" i="23"/>
  <c r="CK153" i="23"/>
  <c r="CN140" i="10"/>
  <c r="CQ140" i="10" s="1"/>
  <c r="CQ143" i="10" s="1"/>
  <c r="CN150" i="10"/>
  <c r="CQ150" i="10" s="1"/>
  <c r="CK153" i="14"/>
  <c r="CM153" i="14"/>
  <c r="CK158" i="14"/>
  <c r="CM158" i="14"/>
  <c r="AQ153" i="14"/>
  <c r="CM168" i="14"/>
  <c r="AQ168" i="14"/>
  <c r="CN149" i="14"/>
  <c r="CQ149" i="14" s="1"/>
  <c r="CQ153" i="14" s="1"/>
  <c r="CK168" i="14"/>
  <c r="CN173" i="14"/>
  <c r="CN159" i="23"/>
  <c r="CQ159" i="23" s="1"/>
  <c r="CQ163" i="23" s="1"/>
  <c r="CK153" i="10"/>
  <c r="CK148" i="10"/>
  <c r="CN159" i="10"/>
  <c r="CN163" i="10" s="1"/>
  <c r="CK158" i="10"/>
  <c r="AS163" i="23"/>
  <c r="AR173" i="14"/>
  <c r="AQ173" i="14"/>
  <c r="CQ169" i="14"/>
  <c r="CM153" i="23"/>
  <c r="AS153" i="23"/>
  <c r="AQ153" i="23"/>
  <c r="CM163" i="10"/>
  <c r="AR163" i="10"/>
  <c r="AQ163" i="10"/>
  <c r="CN154" i="10"/>
  <c r="CQ154" i="10" s="1"/>
  <c r="AR158" i="10"/>
  <c r="AQ158" i="10"/>
  <c r="CM153" i="10"/>
  <c r="CN149" i="10"/>
  <c r="CK143" i="10"/>
  <c r="CM143" i="10"/>
  <c r="CM213" i="12"/>
  <c r="AQ204" i="12"/>
  <c r="AQ208" i="12" s="1"/>
  <c r="CN144" i="23"/>
  <c r="CQ144" i="23" s="1"/>
  <c r="CQ148" i="23" s="1"/>
  <c r="AR148" i="23"/>
  <c r="CM158" i="23"/>
  <c r="AS158" i="23"/>
  <c r="AQ158" i="23"/>
  <c r="AR163" i="23"/>
  <c r="AR158" i="23"/>
  <c r="AR153" i="23"/>
  <c r="AS146" i="23"/>
  <c r="AS148" i="23" s="1"/>
  <c r="CM163" i="14"/>
  <c r="CN159" i="14"/>
  <c r="CN163" i="14" s="1"/>
  <c r="CN154" i="14"/>
  <c r="CQ154" i="14" s="1"/>
  <c r="CQ158" i="14" s="1"/>
  <c r="AO213" i="12"/>
  <c r="CI194" i="12"/>
  <c r="CL194" i="12" s="1"/>
  <c r="AO208" i="12"/>
  <c r="AQ209" i="12"/>
  <c r="AQ213" i="12" s="1"/>
  <c r="CL209" i="12"/>
  <c r="AR153" i="10"/>
  <c r="AQ153" i="10"/>
  <c r="CQ149" i="10"/>
  <c r="AS160" i="10"/>
  <c r="AS163" i="10" s="1"/>
  <c r="AS155" i="10"/>
  <c r="AS158" i="10" s="1"/>
  <c r="AQ163" i="14"/>
  <c r="AR163" i="14"/>
  <c r="CM203" i="12"/>
  <c r="AP203" i="12"/>
  <c r="AQ203" i="12"/>
  <c r="AO203" i="12"/>
  <c r="AR168" i="14"/>
  <c r="CQ164" i="14"/>
  <c r="CQ168" i="14" s="1"/>
  <c r="AS170" i="14"/>
  <c r="AS173" i="14" s="1"/>
  <c r="CQ159" i="14"/>
  <c r="CQ163" i="14" s="1"/>
  <c r="AS165" i="14"/>
  <c r="AS168" i="14" s="1"/>
  <c r="AS160" i="14"/>
  <c r="AS163" i="14" s="1"/>
  <c r="CN148" i="10"/>
  <c r="AQ148" i="10"/>
  <c r="AR148" i="10"/>
  <c r="AQ143" i="10"/>
  <c r="AS150" i="10"/>
  <c r="AS153" i="10" s="1"/>
  <c r="AS145" i="10"/>
  <c r="AS148" i="10" s="1"/>
  <c r="AR153" i="14"/>
  <c r="CH198" i="12"/>
  <c r="CM198" i="12"/>
  <c r="AO198" i="12"/>
  <c r="AP198" i="12"/>
  <c r="AS158" i="14"/>
  <c r="AR158" i="14"/>
  <c r="AS150" i="14"/>
  <c r="AS153" i="14" s="1"/>
  <c r="CL195" i="12"/>
  <c r="AQ194" i="12"/>
  <c r="AQ198" i="12" s="1"/>
  <c r="AS143" i="10"/>
  <c r="AR143" i="10"/>
  <c r="B193" i="12"/>
  <c r="CM192" i="12"/>
  <c r="CK192" i="12"/>
  <c r="CJ192" i="12"/>
  <c r="CI192" i="12"/>
  <c r="CH192" i="12"/>
  <c r="CF192" i="12"/>
  <c r="AY192" i="12"/>
  <c r="AR192" i="12"/>
  <c r="AP192" i="12"/>
  <c r="AQ192" i="12" s="1"/>
  <c r="AO192" i="12"/>
  <c r="B192" i="12"/>
  <c r="CM191" i="12"/>
  <c r="CK191" i="12"/>
  <c r="CJ191" i="12"/>
  <c r="CI191" i="12"/>
  <c r="CH191" i="12"/>
  <c r="CF191" i="12"/>
  <c r="AY191" i="12"/>
  <c r="AR191" i="12"/>
  <c r="AP191" i="12"/>
  <c r="AQ191" i="12" s="1"/>
  <c r="AO191" i="12"/>
  <c r="B191" i="12"/>
  <c r="CM190" i="12"/>
  <c r="CK190" i="12"/>
  <c r="CJ190" i="12"/>
  <c r="CI190" i="12"/>
  <c r="CH190" i="12"/>
  <c r="CF190" i="12"/>
  <c r="AY190" i="12"/>
  <c r="AR190" i="12"/>
  <c r="AP190" i="12"/>
  <c r="AQ190" i="12" s="1"/>
  <c r="AO190" i="12"/>
  <c r="B190" i="12"/>
  <c r="CM189" i="12"/>
  <c r="CH189" i="12"/>
  <c r="CF189" i="12"/>
  <c r="CI189" i="12" s="1"/>
  <c r="AY189" i="12"/>
  <c r="AR189" i="12"/>
  <c r="AP189" i="12"/>
  <c r="AO189" i="12"/>
  <c r="B189" i="12"/>
  <c r="B188" i="12"/>
  <c r="CM187" i="12"/>
  <c r="CK187" i="12"/>
  <c r="CJ187" i="12"/>
  <c r="CI187" i="12"/>
  <c r="CH187" i="12"/>
  <c r="CF187" i="12"/>
  <c r="AY187" i="12"/>
  <c r="AR187" i="12"/>
  <c r="AP187" i="12"/>
  <c r="AQ187" i="12" s="1"/>
  <c r="AO187" i="12"/>
  <c r="B187" i="12"/>
  <c r="CM186" i="12"/>
  <c r="CK186" i="12"/>
  <c r="CJ186" i="12"/>
  <c r="CI186" i="12"/>
  <c r="CH186" i="12"/>
  <c r="CF186" i="12"/>
  <c r="AY186" i="12"/>
  <c r="AR186" i="12"/>
  <c r="AP186" i="12"/>
  <c r="AQ186" i="12" s="1"/>
  <c r="AO186" i="12"/>
  <c r="B186" i="12"/>
  <c r="CM185" i="12"/>
  <c r="CK185" i="12"/>
  <c r="CJ185" i="12"/>
  <c r="CI185" i="12"/>
  <c r="CH185" i="12"/>
  <c r="CF185" i="12"/>
  <c r="AY185" i="12"/>
  <c r="AR185" i="12"/>
  <c r="AP185" i="12"/>
  <c r="AQ185" i="12" s="1"/>
  <c r="AO185" i="12"/>
  <c r="B185" i="12"/>
  <c r="CM184" i="12"/>
  <c r="CH184" i="12"/>
  <c r="CF184" i="12"/>
  <c r="AY184" i="12"/>
  <c r="AR184" i="12"/>
  <c r="AP184" i="12"/>
  <c r="AO184" i="12"/>
  <c r="B184" i="12"/>
  <c r="B183" i="12"/>
  <c r="CM182" i="12"/>
  <c r="CK182" i="12"/>
  <c r="CJ182" i="12"/>
  <c r="CI182" i="12"/>
  <c r="CH182" i="12"/>
  <c r="CF182" i="12"/>
  <c r="AY182" i="12"/>
  <c r="AR182" i="12"/>
  <c r="AP182" i="12"/>
  <c r="AQ182" i="12" s="1"/>
  <c r="AO182" i="12"/>
  <c r="B182" i="12"/>
  <c r="CM181" i="12"/>
  <c r="CK181" i="12"/>
  <c r="CJ181" i="12"/>
  <c r="CI181" i="12"/>
  <c r="CH181" i="12"/>
  <c r="CF181" i="12"/>
  <c r="AY181" i="12"/>
  <c r="AR181" i="12"/>
  <c r="AP181" i="12"/>
  <c r="AQ181" i="12" s="1"/>
  <c r="AO181" i="12"/>
  <c r="B181" i="12"/>
  <c r="CM180" i="12"/>
  <c r="CK180" i="12"/>
  <c r="CH180" i="12"/>
  <c r="CF180" i="12"/>
  <c r="CI180" i="12" s="1"/>
  <c r="CL180" i="12" s="1"/>
  <c r="AY180" i="12"/>
  <c r="AR180" i="12"/>
  <c r="AP180" i="12"/>
  <c r="AQ180" i="12" s="1"/>
  <c r="AO180" i="12"/>
  <c r="B180" i="12"/>
  <c r="CM179" i="12"/>
  <c r="CH179" i="12"/>
  <c r="CF179" i="12"/>
  <c r="AY179" i="12"/>
  <c r="AR179" i="12"/>
  <c r="AP179" i="12"/>
  <c r="AO179" i="12"/>
  <c r="B179" i="12"/>
  <c r="B178" i="12"/>
  <c r="CM177" i="12"/>
  <c r="CK177" i="12"/>
  <c r="CJ177" i="12"/>
  <c r="CI177" i="12"/>
  <c r="CH177" i="12"/>
  <c r="CF177" i="12"/>
  <c r="AY177" i="12"/>
  <c r="AR177" i="12"/>
  <c r="AP177" i="12"/>
  <c r="AQ177" i="12" s="1"/>
  <c r="AO177" i="12"/>
  <c r="B177" i="12"/>
  <c r="CM176" i="12"/>
  <c r="CK176" i="12"/>
  <c r="CJ176" i="12"/>
  <c r="CI176" i="12"/>
  <c r="CH176" i="12"/>
  <c r="CF176" i="12"/>
  <c r="AY176" i="12"/>
  <c r="AR176" i="12"/>
  <c r="AP176" i="12"/>
  <c r="AQ176" i="12" s="1"/>
  <c r="AO176" i="12"/>
  <c r="B176" i="12"/>
  <c r="CM175" i="12"/>
  <c r="CK175" i="12"/>
  <c r="CJ175" i="12"/>
  <c r="CI175" i="12"/>
  <c r="CH175" i="12"/>
  <c r="CF175" i="12"/>
  <c r="AY175" i="12"/>
  <c r="AR175" i="12"/>
  <c r="AP175" i="12"/>
  <c r="AQ175" i="12" s="1"/>
  <c r="AO175" i="12"/>
  <c r="B175" i="12"/>
  <c r="CM174" i="12"/>
  <c r="CK174" i="12"/>
  <c r="CH174" i="12"/>
  <c r="CF174" i="12"/>
  <c r="CI174" i="12" s="1"/>
  <c r="AY174" i="12"/>
  <c r="AR174" i="12"/>
  <c r="AP174" i="12"/>
  <c r="AO174" i="12"/>
  <c r="B174" i="12"/>
  <c r="B173" i="12"/>
  <c r="CM172" i="12"/>
  <c r="CK172" i="12"/>
  <c r="CJ172" i="12"/>
  <c r="CI172" i="12"/>
  <c r="CH172" i="12"/>
  <c r="CF172" i="12"/>
  <c r="AY172" i="12"/>
  <c r="AR172" i="12"/>
  <c r="AP172" i="12"/>
  <c r="AQ172" i="12" s="1"/>
  <c r="AO172" i="12"/>
  <c r="B172" i="12"/>
  <c r="CM171" i="12"/>
  <c r="CK171" i="12"/>
  <c r="CH171" i="12"/>
  <c r="CF171" i="12"/>
  <c r="CI171" i="12" s="1"/>
  <c r="CL171" i="12" s="1"/>
  <c r="AY171" i="12"/>
  <c r="AR171" i="12"/>
  <c r="AP171" i="12"/>
  <c r="AQ171" i="12" s="1"/>
  <c r="AO171" i="12"/>
  <c r="B171" i="12"/>
  <c r="CM170" i="12"/>
  <c r="CH170" i="12"/>
  <c r="CF170" i="12"/>
  <c r="AY170" i="12"/>
  <c r="AR170" i="12"/>
  <c r="AP170" i="12"/>
  <c r="AQ170" i="12" s="1"/>
  <c r="AO170" i="12"/>
  <c r="B170" i="12"/>
  <c r="CM169" i="12"/>
  <c r="CK169" i="12"/>
  <c r="CH169" i="12"/>
  <c r="CF169" i="12"/>
  <c r="CI169" i="12" s="1"/>
  <c r="CL169" i="12" s="1"/>
  <c r="AY169" i="12"/>
  <c r="AR169" i="12"/>
  <c r="AP169" i="12"/>
  <c r="AO169" i="12"/>
  <c r="B169" i="12"/>
  <c r="B168" i="12"/>
  <c r="CM167" i="12"/>
  <c r="CK167" i="12"/>
  <c r="CJ167" i="12"/>
  <c r="CI167" i="12"/>
  <c r="CH167" i="12"/>
  <c r="CF167" i="12"/>
  <c r="AY167" i="12"/>
  <c r="AR167" i="12"/>
  <c r="AP167" i="12"/>
  <c r="AQ167" i="12" s="1"/>
  <c r="AO167" i="12"/>
  <c r="B167" i="12"/>
  <c r="CM166" i="12"/>
  <c r="CK166" i="12"/>
  <c r="CH166" i="12"/>
  <c r="CF166" i="12"/>
  <c r="CI166" i="12" s="1"/>
  <c r="CL166" i="12" s="1"/>
  <c r="AY166" i="12"/>
  <c r="AR166" i="12"/>
  <c r="AP166" i="12"/>
  <c r="AQ166" i="12" s="1"/>
  <c r="AO166" i="12"/>
  <c r="B166" i="12"/>
  <c r="CM165" i="12"/>
  <c r="CH165" i="12"/>
  <c r="CF165" i="12"/>
  <c r="AY165" i="12"/>
  <c r="AR165" i="12"/>
  <c r="AP165" i="12"/>
  <c r="AQ165" i="12" s="1"/>
  <c r="AO165" i="12"/>
  <c r="B165" i="12"/>
  <c r="CM164" i="12"/>
  <c r="CH164" i="12"/>
  <c r="CF164" i="12"/>
  <c r="AY164" i="12"/>
  <c r="AR164" i="12"/>
  <c r="AP164" i="12"/>
  <c r="AQ164" i="12" s="1"/>
  <c r="AO164" i="12"/>
  <c r="B164" i="12"/>
  <c r="B51" i="11"/>
  <c r="B143" i="23"/>
  <c r="CR142" i="23"/>
  <c r="CP142" i="23"/>
  <c r="CO142" i="23"/>
  <c r="CN142" i="23"/>
  <c r="CM142" i="23"/>
  <c r="CK142" i="23"/>
  <c r="BD142" i="23"/>
  <c r="AT142" i="23"/>
  <c r="AR142" i="23"/>
  <c r="AS142" i="23" s="1"/>
  <c r="AQ142" i="23"/>
  <c r="B142" i="23"/>
  <c r="CR141" i="23"/>
  <c r="CP141" i="23"/>
  <c r="CO141" i="23"/>
  <c r="CN141" i="23"/>
  <c r="CM141" i="23"/>
  <c r="CK141" i="23"/>
  <c r="BD141" i="23"/>
  <c r="AT141" i="23"/>
  <c r="AR141" i="23"/>
  <c r="AQ141" i="23"/>
  <c r="B141" i="23"/>
  <c r="CR140" i="23"/>
  <c r="CP140" i="23"/>
  <c r="CO140" i="23"/>
  <c r="CN140" i="23"/>
  <c r="CM140" i="23"/>
  <c r="CK140" i="23"/>
  <c r="BD140" i="23"/>
  <c r="AT140" i="23"/>
  <c r="AR140" i="23"/>
  <c r="AS140" i="23" s="1"/>
  <c r="AQ140" i="23"/>
  <c r="B140" i="23"/>
  <c r="CR139" i="23"/>
  <c r="CP139" i="23"/>
  <c r="CM139" i="23"/>
  <c r="CK139" i="23"/>
  <c r="CN139" i="23" s="1"/>
  <c r="BD139" i="23"/>
  <c r="AT139" i="23"/>
  <c r="AS139" i="23"/>
  <c r="AR139" i="23"/>
  <c r="AQ139" i="23"/>
  <c r="B139" i="23"/>
  <c r="B138" i="23"/>
  <c r="CR137" i="23"/>
  <c r="CP137" i="23"/>
  <c r="CO137" i="23"/>
  <c r="CN137" i="23"/>
  <c r="CM137" i="23"/>
  <c r="CK137" i="23"/>
  <c r="BD137" i="23"/>
  <c r="AT137" i="23"/>
  <c r="AR137" i="23"/>
  <c r="AS137" i="23" s="1"/>
  <c r="AQ137" i="23"/>
  <c r="B137" i="23"/>
  <c r="CR136" i="23"/>
  <c r="CP136" i="23"/>
  <c r="CO136" i="23"/>
  <c r="CN136" i="23"/>
  <c r="CM136" i="23"/>
  <c r="CK136" i="23"/>
  <c r="BD136" i="23"/>
  <c r="AT136" i="23"/>
  <c r="AR136" i="23"/>
  <c r="AQ136" i="23"/>
  <c r="B136" i="23"/>
  <c r="CR135" i="23"/>
  <c r="CP135" i="23"/>
  <c r="CO135" i="23"/>
  <c r="CN135" i="23"/>
  <c r="CM135" i="23"/>
  <c r="CK135" i="23"/>
  <c r="BD135" i="23"/>
  <c r="AT135" i="23"/>
  <c r="AS135" i="23"/>
  <c r="AR135" i="23"/>
  <c r="AQ135" i="23"/>
  <c r="B135" i="23"/>
  <c r="CR134" i="23"/>
  <c r="CM134" i="23"/>
  <c r="CK134" i="23"/>
  <c r="BD134" i="23"/>
  <c r="AT134" i="23"/>
  <c r="AR134" i="23"/>
  <c r="AS134" i="23" s="1"/>
  <c r="AQ134" i="23"/>
  <c r="B134" i="23"/>
  <c r="B133" i="23"/>
  <c r="CR132" i="23"/>
  <c r="CP132" i="23"/>
  <c r="CO132" i="23"/>
  <c r="CN132" i="23"/>
  <c r="CM132" i="23"/>
  <c r="CK132" i="23"/>
  <c r="BD132" i="23"/>
  <c r="AT132" i="23"/>
  <c r="AR132" i="23"/>
  <c r="AS132" i="23" s="1"/>
  <c r="AQ132" i="23"/>
  <c r="B132" i="23"/>
  <c r="CR131" i="23"/>
  <c r="CP131" i="23"/>
  <c r="CO131" i="23"/>
  <c r="CN131" i="23"/>
  <c r="CM131" i="23"/>
  <c r="CK131" i="23"/>
  <c r="BD131" i="23"/>
  <c r="AT131" i="23"/>
  <c r="AR131" i="23"/>
  <c r="AQ131" i="23"/>
  <c r="B131" i="23"/>
  <c r="CR130" i="23"/>
  <c r="CM130" i="23"/>
  <c r="CN130" i="23" s="1"/>
  <c r="CQ130" i="23" s="1"/>
  <c r="CK130" i="23"/>
  <c r="BD130" i="23"/>
  <c r="AT130" i="23"/>
  <c r="AR130" i="23"/>
  <c r="AS130" i="23" s="1"/>
  <c r="AQ130" i="23"/>
  <c r="B130" i="23"/>
  <c r="CR129" i="23"/>
  <c r="CM129" i="23"/>
  <c r="CK129" i="23"/>
  <c r="BD129" i="23"/>
  <c r="AT129" i="23"/>
  <c r="AR129" i="23"/>
  <c r="AS129" i="23" s="1"/>
  <c r="AQ129" i="23"/>
  <c r="B129" i="23"/>
  <c r="B128" i="23"/>
  <c r="CR127" i="23"/>
  <c r="CP127" i="23"/>
  <c r="CO127" i="23"/>
  <c r="CN127" i="23"/>
  <c r="CM127" i="23"/>
  <c r="CK127" i="23"/>
  <c r="BD127" i="23"/>
  <c r="AT127" i="23"/>
  <c r="AR127" i="23"/>
  <c r="AS127" i="23" s="1"/>
  <c r="AQ127" i="23"/>
  <c r="B127" i="23"/>
  <c r="CR126" i="23"/>
  <c r="CP126" i="23"/>
  <c r="CO126" i="23"/>
  <c r="CN126" i="23"/>
  <c r="CM126" i="23"/>
  <c r="CK126" i="23"/>
  <c r="BD126" i="23"/>
  <c r="AT126" i="23"/>
  <c r="AR126" i="23"/>
  <c r="AQ126" i="23"/>
  <c r="B126" i="23"/>
  <c r="CR125" i="23"/>
  <c r="CP125" i="23"/>
  <c r="CO125" i="23"/>
  <c r="CN125" i="23"/>
  <c r="CM125" i="23"/>
  <c r="CK125" i="23"/>
  <c r="BD125" i="23"/>
  <c r="AT125" i="23"/>
  <c r="AR125" i="23"/>
  <c r="AS125" i="23" s="1"/>
  <c r="AQ125" i="23"/>
  <c r="B125" i="23"/>
  <c r="CR124" i="23"/>
  <c r="CM124" i="23"/>
  <c r="CK124" i="23"/>
  <c r="BD124" i="23"/>
  <c r="AT124" i="23"/>
  <c r="AR124" i="23"/>
  <c r="AS124" i="23" s="1"/>
  <c r="AQ124" i="23"/>
  <c r="B124" i="23"/>
  <c r="B123" i="23"/>
  <c r="CR122" i="23"/>
  <c r="CM122" i="23"/>
  <c r="CK122" i="23"/>
  <c r="BD122" i="23"/>
  <c r="AT122" i="23"/>
  <c r="AR122" i="23"/>
  <c r="AS122" i="23" s="1"/>
  <c r="AQ122" i="23"/>
  <c r="B122" i="23"/>
  <c r="CR121" i="23"/>
  <c r="CM121" i="23"/>
  <c r="CK121" i="23"/>
  <c r="BD121" i="23"/>
  <c r="AT121" i="23"/>
  <c r="AR121" i="23"/>
  <c r="AS121" i="23" s="1"/>
  <c r="AQ121" i="23"/>
  <c r="B121" i="23"/>
  <c r="CR120" i="23"/>
  <c r="CM120" i="23"/>
  <c r="CK120" i="23"/>
  <c r="BD120" i="23"/>
  <c r="AT120" i="23"/>
  <c r="AR120" i="23"/>
  <c r="AS120" i="23" s="1"/>
  <c r="AQ120" i="23"/>
  <c r="B120" i="23"/>
  <c r="CR119" i="23"/>
  <c r="CM119" i="23"/>
  <c r="CK119" i="23"/>
  <c r="BD119" i="23"/>
  <c r="AT119" i="23"/>
  <c r="AR119" i="23"/>
  <c r="AS119" i="23" s="1"/>
  <c r="AQ119" i="23"/>
  <c r="B119" i="23"/>
  <c r="B118" i="23"/>
  <c r="CR117" i="23"/>
  <c r="CP117" i="23"/>
  <c r="CO117" i="23"/>
  <c r="CN117" i="23"/>
  <c r="CM117" i="23"/>
  <c r="CK117" i="23"/>
  <c r="BD117" i="23"/>
  <c r="AT117" i="23"/>
  <c r="AR117" i="23"/>
  <c r="AS117" i="23" s="1"/>
  <c r="AQ117" i="23"/>
  <c r="B117" i="23"/>
  <c r="CR116" i="23"/>
  <c r="CM116" i="23"/>
  <c r="CK116" i="23"/>
  <c r="BD116" i="23"/>
  <c r="AT116" i="23"/>
  <c r="AR116" i="23"/>
  <c r="AQ116" i="23"/>
  <c r="B116" i="23"/>
  <c r="CR115" i="23"/>
  <c r="CM115" i="23"/>
  <c r="CK115" i="23"/>
  <c r="BD115" i="23"/>
  <c r="AT115" i="23"/>
  <c r="AR115" i="23"/>
  <c r="AS115" i="23" s="1"/>
  <c r="AQ115" i="23"/>
  <c r="B115" i="23"/>
  <c r="CR114" i="23"/>
  <c r="CM114" i="23"/>
  <c r="CK114" i="23"/>
  <c r="BD114" i="23"/>
  <c r="AT114" i="23"/>
  <c r="AR114" i="23"/>
  <c r="AS114" i="23" s="1"/>
  <c r="AQ114" i="23"/>
  <c r="B114" i="23"/>
  <c r="B113" i="23"/>
  <c r="CR112" i="23"/>
  <c r="CP112" i="23"/>
  <c r="CO112" i="23"/>
  <c r="CN112" i="23"/>
  <c r="CM112" i="23"/>
  <c r="CK112" i="23"/>
  <c r="BD112" i="23"/>
  <c r="AT112" i="23"/>
  <c r="AR112" i="23"/>
  <c r="AS112" i="23" s="1"/>
  <c r="AQ112" i="23"/>
  <c r="B112" i="23"/>
  <c r="CR111" i="23"/>
  <c r="CP111" i="23"/>
  <c r="CO111" i="23"/>
  <c r="CN111" i="23"/>
  <c r="CM111" i="23"/>
  <c r="CK111" i="23"/>
  <c r="BD111" i="23"/>
  <c r="AT111" i="23"/>
  <c r="AR111" i="23"/>
  <c r="AQ111" i="23"/>
  <c r="B111" i="23"/>
  <c r="CR110" i="23"/>
  <c r="CP110" i="23"/>
  <c r="CM110" i="23"/>
  <c r="CK110" i="23"/>
  <c r="CN110" i="23" s="1"/>
  <c r="CQ110" i="23" s="1"/>
  <c r="BD110" i="23"/>
  <c r="AT110" i="23"/>
  <c r="AR110" i="23"/>
  <c r="AS110" i="23" s="1"/>
  <c r="AQ110" i="23"/>
  <c r="B110" i="23"/>
  <c r="CR109" i="23"/>
  <c r="CM109" i="23"/>
  <c r="CK109" i="23"/>
  <c r="BD109" i="23"/>
  <c r="AT109" i="23"/>
  <c r="AR109" i="23"/>
  <c r="AS109" i="23" s="1"/>
  <c r="AQ109" i="23"/>
  <c r="B109" i="23"/>
  <c r="B108" i="23"/>
  <c r="CR107" i="23"/>
  <c r="CP107" i="23"/>
  <c r="CO107" i="23"/>
  <c r="CN107" i="23"/>
  <c r="CM107" i="23"/>
  <c r="CK107" i="23"/>
  <c r="BD107" i="23"/>
  <c r="AT107" i="23"/>
  <c r="AR107" i="23"/>
  <c r="AS107" i="23" s="1"/>
  <c r="AQ107" i="23"/>
  <c r="B107" i="23"/>
  <c r="CR106" i="23"/>
  <c r="CP106" i="23"/>
  <c r="CO106" i="23"/>
  <c r="CN106" i="23"/>
  <c r="CM106" i="23"/>
  <c r="CK106" i="23"/>
  <c r="BD106" i="23"/>
  <c r="AT106" i="23"/>
  <c r="AR106" i="23"/>
  <c r="AS106" i="23" s="1"/>
  <c r="AQ106" i="23"/>
  <c r="B106" i="23"/>
  <c r="CR105" i="23"/>
  <c r="CM105" i="23"/>
  <c r="CK105" i="23"/>
  <c r="BD105" i="23"/>
  <c r="AT105" i="23"/>
  <c r="AR105" i="23"/>
  <c r="AS105" i="23" s="1"/>
  <c r="AQ105" i="23"/>
  <c r="B105" i="23"/>
  <c r="CR104" i="23"/>
  <c r="CM104" i="23"/>
  <c r="CK104" i="23"/>
  <c r="BD104" i="23"/>
  <c r="AT104" i="23"/>
  <c r="AR104" i="23"/>
  <c r="AQ104" i="23"/>
  <c r="B104" i="23"/>
  <c r="B148" i="14"/>
  <c r="CR147" i="14"/>
  <c r="CM147" i="14"/>
  <c r="CK147" i="14"/>
  <c r="BD147" i="14"/>
  <c r="AT147" i="14"/>
  <c r="AR147" i="14"/>
  <c r="AS147" i="14" s="1"/>
  <c r="AQ147" i="14"/>
  <c r="B147" i="14"/>
  <c r="CR146" i="14"/>
  <c r="CP146" i="14"/>
  <c r="CM146" i="14"/>
  <c r="CK146" i="14"/>
  <c r="CN146" i="14" s="1"/>
  <c r="CQ146" i="14" s="1"/>
  <c r="BD146" i="14"/>
  <c r="AT146" i="14"/>
  <c r="AR146" i="14"/>
  <c r="AS146" i="14" s="1"/>
  <c r="AQ146" i="14"/>
  <c r="B146" i="14"/>
  <c r="CR145" i="14"/>
  <c r="CM145" i="14"/>
  <c r="CK145" i="14"/>
  <c r="BD145" i="14"/>
  <c r="AT145" i="14"/>
  <c r="AR145" i="14"/>
  <c r="AQ145" i="14"/>
  <c r="B145" i="14"/>
  <c r="CR144" i="14"/>
  <c r="CM144" i="14"/>
  <c r="CK144" i="14"/>
  <c r="BD144" i="14"/>
  <c r="AT144" i="14"/>
  <c r="AR144" i="14"/>
  <c r="AS144" i="14" s="1"/>
  <c r="AQ144" i="14"/>
  <c r="B144" i="14"/>
  <c r="B143" i="14"/>
  <c r="CR142" i="14"/>
  <c r="CP142" i="14"/>
  <c r="CO142" i="14"/>
  <c r="CN142" i="14"/>
  <c r="CM142" i="14"/>
  <c r="CK142" i="14"/>
  <c r="BD142" i="14"/>
  <c r="AT142" i="14"/>
  <c r="AR142" i="14"/>
  <c r="AS142" i="14" s="1"/>
  <c r="AQ142" i="14"/>
  <c r="B142" i="14"/>
  <c r="CR141" i="14"/>
  <c r="CP141" i="14"/>
  <c r="CO141" i="14"/>
  <c r="CN141" i="14"/>
  <c r="CM141" i="14"/>
  <c r="CK141" i="14"/>
  <c r="BD141" i="14"/>
  <c r="AT141" i="14"/>
  <c r="AR141" i="14"/>
  <c r="AS141" i="14" s="1"/>
  <c r="AQ141" i="14"/>
  <c r="B141" i="14"/>
  <c r="CR140" i="14"/>
  <c r="CM140" i="14"/>
  <c r="CK140" i="14"/>
  <c r="BD140" i="14"/>
  <c r="AT140" i="14"/>
  <c r="AR140" i="14"/>
  <c r="AS140" i="14" s="1"/>
  <c r="AQ140" i="14"/>
  <c r="B140" i="14"/>
  <c r="CR139" i="14"/>
  <c r="CM139" i="14"/>
  <c r="CK139" i="14"/>
  <c r="BD139" i="14"/>
  <c r="AT139" i="14"/>
  <c r="AR139" i="14"/>
  <c r="AQ139" i="14"/>
  <c r="B139" i="14"/>
  <c r="CL105" i="10"/>
  <c r="CM105" i="10" s="1"/>
  <c r="B138" i="10"/>
  <c r="CR137" i="10"/>
  <c r="CP137" i="10"/>
  <c r="CO137" i="10"/>
  <c r="CN137" i="10"/>
  <c r="CM137" i="10"/>
  <c r="CK137" i="10"/>
  <c r="BD137" i="10"/>
  <c r="AT137" i="10"/>
  <c r="AR137" i="10"/>
  <c r="AS137" i="10" s="1"/>
  <c r="AQ137" i="10"/>
  <c r="B137" i="10"/>
  <c r="CR136" i="10"/>
  <c r="CM136" i="10"/>
  <c r="CK136" i="10"/>
  <c r="BD136" i="10"/>
  <c r="AT136" i="10"/>
  <c r="AR136" i="10"/>
  <c r="AS136" i="10" s="1"/>
  <c r="AQ136" i="10"/>
  <c r="B136" i="10"/>
  <c r="CR135" i="10"/>
  <c r="CM135" i="10"/>
  <c r="CK135" i="10"/>
  <c r="BD135" i="10"/>
  <c r="AT135" i="10"/>
  <c r="AR135" i="10"/>
  <c r="AQ135" i="10"/>
  <c r="B135" i="10"/>
  <c r="CR134" i="10"/>
  <c r="CP134" i="10"/>
  <c r="CM134" i="10"/>
  <c r="CK134" i="10"/>
  <c r="CN134" i="10" s="1"/>
  <c r="CQ134" i="10" s="1"/>
  <c r="BD134" i="10"/>
  <c r="AT134" i="10"/>
  <c r="AR134" i="10"/>
  <c r="AS134" i="10" s="1"/>
  <c r="AQ134" i="10"/>
  <c r="B134" i="10"/>
  <c r="B133" i="10"/>
  <c r="CR132" i="10"/>
  <c r="CP132" i="10"/>
  <c r="CO132" i="10"/>
  <c r="CN132" i="10"/>
  <c r="CM132" i="10"/>
  <c r="CK132" i="10"/>
  <c r="BD132" i="10"/>
  <c r="AT132" i="10"/>
  <c r="AR132" i="10"/>
  <c r="AS132" i="10" s="1"/>
  <c r="AQ132" i="10"/>
  <c r="B132" i="10"/>
  <c r="CR131" i="10"/>
  <c r="CP131" i="10"/>
  <c r="CO131" i="10"/>
  <c r="CN131" i="10"/>
  <c r="CM131" i="10"/>
  <c r="CK131" i="10"/>
  <c r="BD131" i="10"/>
  <c r="AT131" i="10"/>
  <c r="AR131" i="10"/>
  <c r="AS131" i="10" s="1"/>
  <c r="AQ131" i="10"/>
  <c r="B131" i="10"/>
  <c r="CR130" i="10"/>
  <c r="CM130" i="10"/>
  <c r="CK130" i="10"/>
  <c r="BD130" i="10"/>
  <c r="AT130" i="10"/>
  <c r="AR130" i="10"/>
  <c r="AQ130" i="10"/>
  <c r="B130" i="10"/>
  <c r="CR129" i="10"/>
  <c r="CM129" i="10"/>
  <c r="CK129" i="10"/>
  <c r="BD129" i="10"/>
  <c r="AT129" i="10"/>
  <c r="AR129" i="10"/>
  <c r="AS129" i="10" s="1"/>
  <c r="AQ129" i="10"/>
  <c r="B129" i="10"/>
  <c r="B128" i="10"/>
  <c r="CR127" i="10"/>
  <c r="CP127" i="10"/>
  <c r="CO127" i="10"/>
  <c r="CN127" i="10"/>
  <c r="CM127" i="10"/>
  <c r="CK127" i="10"/>
  <c r="BD127" i="10"/>
  <c r="AT127" i="10"/>
  <c r="AR127" i="10"/>
  <c r="AS127" i="10" s="1"/>
  <c r="AQ127" i="10"/>
  <c r="B127" i="10"/>
  <c r="CR126" i="10"/>
  <c r="CP126" i="10"/>
  <c r="CO126" i="10"/>
  <c r="CN126" i="10"/>
  <c r="CM126" i="10"/>
  <c r="CK126" i="10"/>
  <c r="BD126" i="10"/>
  <c r="AT126" i="10"/>
  <c r="AR126" i="10"/>
  <c r="AS126" i="10" s="1"/>
  <c r="AQ126" i="10"/>
  <c r="B126" i="10"/>
  <c r="CR125" i="10"/>
  <c r="CP125" i="10"/>
  <c r="CO125" i="10"/>
  <c r="CN125" i="10"/>
  <c r="CM125" i="10"/>
  <c r="CK125" i="10"/>
  <c r="BD125" i="10"/>
  <c r="AT125" i="10"/>
  <c r="AR125" i="10"/>
  <c r="AQ125" i="10"/>
  <c r="B125" i="10"/>
  <c r="CR124" i="10"/>
  <c r="CP124" i="10"/>
  <c r="CM124" i="10"/>
  <c r="CK124" i="10"/>
  <c r="BD124" i="10"/>
  <c r="AT124" i="10"/>
  <c r="AR124" i="10"/>
  <c r="AS124" i="10" s="1"/>
  <c r="AQ124" i="10"/>
  <c r="B124" i="10"/>
  <c r="CM134" i="12"/>
  <c r="B163" i="12"/>
  <c r="CM162" i="12"/>
  <c r="CK162" i="12"/>
  <c r="CJ162" i="12"/>
  <c r="CI162" i="12"/>
  <c r="CH162" i="12"/>
  <c r="CF162" i="12"/>
  <c r="AY162" i="12"/>
  <c r="AR162" i="12"/>
  <c r="AP162" i="12"/>
  <c r="AQ162" i="12" s="1"/>
  <c r="AO162" i="12"/>
  <c r="B162" i="12"/>
  <c r="CM161" i="12"/>
  <c r="CK161" i="12"/>
  <c r="CJ161" i="12"/>
  <c r="CI161" i="12"/>
  <c r="CH161" i="12"/>
  <c r="CF161" i="12"/>
  <c r="AY161" i="12"/>
  <c r="AR161" i="12"/>
  <c r="AP161" i="12"/>
  <c r="AQ161" i="12" s="1"/>
  <c r="AO161" i="12"/>
  <c r="B161" i="12"/>
  <c r="CM160" i="12"/>
  <c r="CH160" i="12"/>
  <c r="CF160" i="12"/>
  <c r="AY160" i="12"/>
  <c r="AR160" i="12"/>
  <c r="AP160" i="12"/>
  <c r="AQ160" i="12" s="1"/>
  <c r="AO160" i="12"/>
  <c r="B160" i="12"/>
  <c r="CM159" i="12"/>
  <c r="CK159" i="12"/>
  <c r="CH159" i="12"/>
  <c r="CF159" i="12"/>
  <c r="CI159" i="12" s="1"/>
  <c r="CL159" i="12" s="1"/>
  <c r="AY159" i="12"/>
  <c r="AR159" i="12"/>
  <c r="AP159" i="12"/>
  <c r="AO159" i="12"/>
  <c r="B159" i="12"/>
  <c r="B158" i="12"/>
  <c r="CM157" i="12"/>
  <c r="CK157" i="12"/>
  <c r="CJ157" i="12"/>
  <c r="CI157" i="12"/>
  <c r="CH157" i="12"/>
  <c r="CF157" i="12"/>
  <c r="AY157" i="12"/>
  <c r="AR157" i="12"/>
  <c r="AP157" i="12"/>
  <c r="AQ157" i="12" s="1"/>
  <c r="AO157" i="12"/>
  <c r="B157" i="12"/>
  <c r="CM156" i="12"/>
  <c r="CK156" i="12"/>
  <c r="CJ156" i="12"/>
  <c r="CI156" i="12"/>
  <c r="CH156" i="12"/>
  <c r="CF156" i="12"/>
  <c r="AY156" i="12"/>
  <c r="AR156" i="12"/>
  <c r="AP156" i="12"/>
  <c r="AQ156" i="12" s="1"/>
  <c r="AO156" i="12"/>
  <c r="B156" i="12"/>
  <c r="CM155" i="12"/>
  <c r="CH155" i="12"/>
  <c r="CF155" i="12"/>
  <c r="AY155" i="12"/>
  <c r="AR155" i="12"/>
  <c r="AP155" i="12"/>
  <c r="AQ155" i="12" s="1"/>
  <c r="AO155" i="12"/>
  <c r="B155" i="12"/>
  <c r="CM154" i="12"/>
  <c r="CK154" i="12"/>
  <c r="CH154" i="12"/>
  <c r="CF154" i="12"/>
  <c r="CI154" i="12" s="1"/>
  <c r="AY154" i="12"/>
  <c r="AR154" i="12"/>
  <c r="AP154" i="12"/>
  <c r="AO154" i="12"/>
  <c r="B154" i="12"/>
  <c r="B153" i="12"/>
  <c r="CM152" i="12"/>
  <c r="CK152" i="12"/>
  <c r="CJ152" i="12"/>
  <c r="CI152" i="12"/>
  <c r="CH152" i="12"/>
  <c r="CF152" i="12"/>
  <c r="AY152" i="12"/>
  <c r="AR152" i="12"/>
  <c r="AP152" i="12"/>
  <c r="AQ152" i="12" s="1"/>
  <c r="AO152" i="12"/>
  <c r="B152" i="12"/>
  <c r="CM151" i="12"/>
  <c r="CK151" i="12"/>
  <c r="CJ151" i="12"/>
  <c r="CI151" i="12"/>
  <c r="CH151" i="12"/>
  <c r="CF151" i="12"/>
  <c r="AY151" i="12"/>
  <c r="AR151" i="12"/>
  <c r="AP151" i="12"/>
  <c r="AQ151" i="12" s="1"/>
  <c r="AO151" i="12"/>
  <c r="B151" i="12"/>
  <c r="CM150" i="12"/>
  <c r="CK150" i="12"/>
  <c r="CH150" i="12"/>
  <c r="CF150" i="12"/>
  <c r="CI150" i="12" s="1"/>
  <c r="CL150" i="12" s="1"/>
  <c r="AY150" i="12"/>
  <c r="AR150" i="12"/>
  <c r="AP150" i="12"/>
  <c r="AQ150" i="12" s="1"/>
  <c r="AO150" i="12"/>
  <c r="B150" i="12"/>
  <c r="CM149" i="12"/>
  <c r="CH149" i="12"/>
  <c r="CF149" i="12"/>
  <c r="AY149" i="12"/>
  <c r="AR149" i="12"/>
  <c r="AP149" i="12"/>
  <c r="AO149" i="12"/>
  <c r="B149" i="12"/>
  <c r="B138" i="14"/>
  <c r="CR137" i="14"/>
  <c r="CP137" i="14"/>
  <c r="CO137" i="14"/>
  <c r="CN137" i="14"/>
  <c r="CM137" i="14"/>
  <c r="CK137" i="14"/>
  <c r="BD137" i="14"/>
  <c r="AT137" i="14"/>
  <c r="AR137" i="14"/>
  <c r="AS137" i="14" s="1"/>
  <c r="AQ137" i="14"/>
  <c r="B137" i="14"/>
  <c r="CR136" i="14"/>
  <c r="CP136" i="14"/>
  <c r="CO136" i="14"/>
  <c r="CN136" i="14"/>
  <c r="CM136" i="14"/>
  <c r="CK136" i="14"/>
  <c r="BD136" i="14"/>
  <c r="AT136" i="14"/>
  <c r="AR136" i="14"/>
  <c r="AS136" i="14" s="1"/>
  <c r="AQ136" i="14"/>
  <c r="B136" i="14"/>
  <c r="CR135" i="14"/>
  <c r="CM135" i="14"/>
  <c r="CK135" i="14"/>
  <c r="CN135" i="14" s="1"/>
  <c r="CQ135" i="14" s="1"/>
  <c r="BD135" i="14"/>
  <c r="AT135" i="14"/>
  <c r="AR135" i="14"/>
  <c r="AQ135" i="14"/>
  <c r="B135" i="14"/>
  <c r="CR134" i="14"/>
  <c r="CP134" i="14"/>
  <c r="CM134" i="14"/>
  <c r="CK134" i="14"/>
  <c r="BD134" i="14"/>
  <c r="AT134" i="14"/>
  <c r="AR134" i="14"/>
  <c r="AS134" i="14" s="1"/>
  <c r="AQ134" i="14"/>
  <c r="B134" i="14"/>
  <c r="B133" i="14"/>
  <c r="CR132" i="14"/>
  <c r="CP132" i="14"/>
  <c r="CO132" i="14"/>
  <c r="CN132" i="14"/>
  <c r="CM132" i="14"/>
  <c r="CK132" i="14"/>
  <c r="BD132" i="14"/>
  <c r="AT132" i="14"/>
  <c r="AR132" i="14"/>
  <c r="AS132" i="14" s="1"/>
  <c r="AQ132" i="14"/>
  <c r="B132" i="14"/>
  <c r="CR131" i="14"/>
  <c r="CP131" i="14"/>
  <c r="CO131" i="14"/>
  <c r="CN131" i="14"/>
  <c r="CM131" i="14"/>
  <c r="CK131" i="14"/>
  <c r="BD131" i="14"/>
  <c r="AT131" i="14"/>
  <c r="AR131" i="14"/>
  <c r="AS131" i="14" s="1"/>
  <c r="AQ131" i="14"/>
  <c r="B131" i="14"/>
  <c r="CR130" i="14"/>
  <c r="CM130" i="14"/>
  <c r="CK130" i="14"/>
  <c r="BD130" i="14"/>
  <c r="AT130" i="14"/>
  <c r="AR130" i="14"/>
  <c r="AQ130" i="14"/>
  <c r="B130" i="14"/>
  <c r="CR129" i="14"/>
  <c r="CM129" i="14"/>
  <c r="CK129" i="14"/>
  <c r="BD129" i="14"/>
  <c r="AT129" i="14"/>
  <c r="AR129" i="14"/>
  <c r="AS129" i="14" s="1"/>
  <c r="AQ129" i="14"/>
  <c r="B129" i="14"/>
  <c r="B128" i="14"/>
  <c r="CR127" i="14"/>
  <c r="CP127" i="14"/>
  <c r="CO127" i="14"/>
  <c r="CN127" i="14"/>
  <c r="CM127" i="14"/>
  <c r="CK127" i="14"/>
  <c r="BD127" i="14"/>
  <c r="AT127" i="14"/>
  <c r="AR127" i="14"/>
  <c r="AS127" i="14" s="1"/>
  <c r="AQ127" i="14"/>
  <c r="B127" i="14"/>
  <c r="CR126" i="14"/>
  <c r="CP126" i="14"/>
  <c r="CO126" i="14"/>
  <c r="CN126" i="14"/>
  <c r="CM126" i="14"/>
  <c r="CK126" i="14"/>
  <c r="BD126" i="14"/>
  <c r="AT126" i="14"/>
  <c r="AR126" i="14"/>
  <c r="AS126" i="14" s="1"/>
  <c r="AQ126" i="14"/>
  <c r="B126" i="14"/>
  <c r="CR125" i="14"/>
  <c r="CM125" i="14"/>
  <c r="CK125" i="14"/>
  <c r="BD125" i="14"/>
  <c r="AT125" i="14"/>
  <c r="AR125" i="14"/>
  <c r="AS125" i="14" s="1"/>
  <c r="AQ125" i="14"/>
  <c r="B125" i="14"/>
  <c r="CR124" i="14"/>
  <c r="CM124" i="14"/>
  <c r="CK124" i="14"/>
  <c r="BD124" i="14"/>
  <c r="AT124" i="14"/>
  <c r="AR124" i="14"/>
  <c r="AQ124" i="14"/>
  <c r="B124" i="14"/>
  <c r="B123" i="14"/>
  <c r="CR122" i="14"/>
  <c r="CP122" i="14"/>
  <c r="CO122" i="14"/>
  <c r="CN122" i="14"/>
  <c r="CM122" i="14"/>
  <c r="CK122" i="14"/>
  <c r="BD122" i="14"/>
  <c r="AT122" i="14"/>
  <c r="AR122" i="14"/>
  <c r="AS122" i="14" s="1"/>
  <c r="AQ122" i="14"/>
  <c r="B122" i="14"/>
  <c r="CR121" i="14"/>
  <c r="CP121" i="14"/>
  <c r="CO121" i="14"/>
  <c r="CN121" i="14"/>
  <c r="CM121" i="14"/>
  <c r="CK121" i="14"/>
  <c r="BD121" i="14"/>
  <c r="AT121" i="14"/>
  <c r="AR121" i="14"/>
  <c r="AS121" i="14" s="1"/>
  <c r="AQ121" i="14"/>
  <c r="B121" i="14"/>
  <c r="CR120" i="14"/>
  <c r="CM120" i="14"/>
  <c r="CK120" i="14"/>
  <c r="BD120" i="14"/>
  <c r="AT120" i="14"/>
  <c r="AR120" i="14"/>
  <c r="AQ120" i="14"/>
  <c r="B120" i="14"/>
  <c r="CR119" i="14"/>
  <c r="CM119" i="14"/>
  <c r="CK119" i="14"/>
  <c r="BD119" i="14"/>
  <c r="AT119" i="14"/>
  <c r="AR119" i="14"/>
  <c r="AS119" i="14" s="1"/>
  <c r="AQ119" i="14"/>
  <c r="B119" i="14"/>
  <c r="B123" i="10"/>
  <c r="CR122" i="10"/>
  <c r="CP122" i="10"/>
  <c r="CO122" i="10"/>
  <c r="CN122" i="10"/>
  <c r="CM122" i="10"/>
  <c r="CK122" i="10"/>
  <c r="BD122" i="10"/>
  <c r="AT122" i="10"/>
  <c r="AR122" i="10"/>
  <c r="AS122" i="10" s="1"/>
  <c r="AQ122" i="10"/>
  <c r="B122" i="10"/>
  <c r="CR121" i="10"/>
  <c r="CP121" i="10"/>
  <c r="CM121" i="10"/>
  <c r="CK121" i="10"/>
  <c r="CN121" i="10" s="1"/>
  <c r="CQ121" i="10" s="1"/>
  <c r="BD121" i="10"/>
  <c r="AT121" i="10"/>
  <c r="AR121" i="10"/>
  <c r="AS121" i="10" s="1"/>
  <c r="AQ121" i="10"/>
  <c r="B121" i="10"/>
  <c r="CR120" i="10"/>
  <c r="CM120" i="10"/>
  <c r="CK120" i="10"/>
  <c r="BD120" i="10"/>
  <c r="AT120" i="10"/>
  <c r="AR120" i="10"/>
  <c r="AS120" i="10" s="1"/>
  <c r="AQ120" i="10"/>
  <c r="B120" i="10"/>
  <c r="CR119" i="10"/>
  <c r="CP119" i="10"/>
  <c r="CM119" i="10"/>
  <c r="CK119" i="10"/>
  <c r="BD119" i="10"/>
  <c r="AT119" i="10"/>
  <c r="AR119" i="10"/>
  <c r="AS119" i="10" s="1"/>
  <c r="AQ119" i="10"/>
  <c r="B119" i="10"/>
  <c r="CL100" i="10"/>
  <c r="CM100" i="10" s="1"/>
  <c r="B103" i="23"/>
  <c r="CR102" i="23"/>
  <c r="CP102" i="23"/>
  <c r="CO102" i="23"/>
  <c r="CN102" i="23"/>
  <c r="CM102" i="23"/>
  <c r="CK102" i="23"/>
  <c r="BD102" i="23"/>
  <c r="AT102" i="23"/>
  <c r="AR102" i="23"/>
  <c r="AS102" i="23" s="1"/>
  <c r="AQ102" i="23"/>
  <c r="B102" i="23"/>
  <c r="CR101" i="23"/>
  <c r="CP101" i="23"/>
  <c r="CO101" i="23"/>
  <c r="CN101" i="23"/>
  <c r="CM101" i="23"/>
  <c r="CK101" i="23"/>
  <c r="BD101" i="23"/>
  <c r="AT101" i="23"/>
  <c r="AR101" i="23"/>
  <c r="AQ101" i="23"/>
  <c r="B101" i="23"/>
  <c r="CR100" i="23"/>
  <c r="CM100" i="23"/>
  <c r="CK100" i="23"/>
  <c r="BD100" i="23"/>
  <c r="AT100" i="23"/>
  <c r="AR100" i="23"/>
  <c r="AS100" i="23" s="1"/>
  <c r="AQ100" i="23"/>
  <c r="B100" i="23"/>
  <c r="CR99" i="23"/>
  <c r="CM99" i="23"/>
  <c r="CK99" i="23"/>
  <c r="BD99" i="23"/>
  <c r="AT99" i="23"/>
  <c r="AR99" i="23"/>
  <c r="AS99" i="23" s="1"/>
  <c r="AQ99" i="23"/>
  <c r="B99" i="23"/>
  <c r="B148" i="12"/>
  <c r="CM147" i="12"/>
  <c r="CK147" i="12"/>
  <c r="CJ147" i="12"/>
  <c r="CI147" i="12"/>
  <c r="CH147" i="12"/>
  <c r="CF147" i="12"/>
  <c r="AY147" i="12"/>
  <c r="AR147" i="12"/>
  <c r="AP147" i="12"/>
  <c r="AQ147" i="12" s="1"/>
  <c r="AO147" i="12"/>
  <c r="B147" i="12"/>
  <c r="CM146" i="12"/>
  <c r="CK146" i="12"/>
  <c r="CJ146" i="12"/>
  <c r="CI146" i="12"/>
  <c r="CH146" i="12"/>
  <c r="CF146" i="12"/>
  <c r="AY146" i="12"/>
  <c r="AR146" i="12"/>
  <c r="AP146" i="12"/>
  <c r="AQ146" i="12" s="1"/>
  <c r="AO146" i="12"/>
  <c r="B146" i="12"/>
  <c r="CM145" i="12"/>
  <c r="CH145" i="12"/>
  <c r="CF145" i="12"/>
  <c r="CI145" i="12" s="1"/>
  <c r="CL145" i="12" s="1"/>
  <c r="AY145" i="12"/>
  <c r="AR145" i="12"/>
  <c r="AP145" i="12"/>
  <c r="AQ145" i="12" s="1"/>
  <c r="AO145" i="12"/>
  <c r="B145" i="12"/>
  <c r="CM144" i="12"/>
  <c r="CK144" i="12"/>
  <c r="CH144" i="12"/>
  <c r="CF144" i="12"/>
  <c r="CI144" i="12" s="1"/>
  <c r="AY144" i="12"/>
  <c r="AR144" i="12"/>
  <c r="AP144" i="12"/>
  <c r="AO144" i="12"/>
  <c r="B144" i="12"/>
  <c r="B143" i="12"/>
  <c r="CM142" i="12"/>
  <c r="CK142" i="12"/>
  <c r="CJ142" i="12"/>
  <c r="CI142" i="12"/>
  <c r="CH142" i="12"/>
  <c r="CF142" i="12"/>
  <c r="AY142" i="12"/>
  <c r="AR142" i="12"/>
  <c r="AP142" i="12"/>
  <c r="AQ142" i="12" s="1"/>
  <c r="AO142" i="12"/>
  <c r="B142" i="12"/>
  <c r="CM141" i="12"/>
  <c r="CK141" i="12"/>
  <c r="CJ141" i="12"/>
  <c r="CI141" i="12"/>
  <c r="CH141" i="12"/>
  <c r="CF141" i="12"/>
  <c r="AY141" i="12"/>
  <c r="AR141" i="12"/>
  <c r="AP141" i="12"/>
  <c r="AQ141" i="12" s="1"/>
  <c r="AO141" i="12"/>
  <c r="B141" i="12"/>
  <c r="CM140" i="12"/>
  <c r="CK140" i="12"/>
  <c r="CH140" i="12"/>
  <c r="CF140" i="12"/>
  <c r="CI140" i="12" s="1"/>
  <c r="CL140" i="12" s="1"/>
  <c r="AY140" i="12"/>
  <c r="AR140" i="12"/>
  <c r="AP140" i="12"/>
  <c r="AQ140" i="12" s="1"/>
  <c r="AO140" i="12"/>
  <c r="B140" i="12"/>
  <c r="CM139" i="12"/>
  <c r="CH139" i="12"/>
  <c r="CF139" i="12"/>
  <c r="AY139" i="12"/>
  <c r="AR139" i="12"/>
  <c r="AP139" i="12"/>
  <c r="AQ139" i="12" s="1"/>
  <c r="AO139" i="12"/>
  <c r="B139" i="12"/>
  <c r="B138" i="12"/>
  <c r="CM137" i="12"/>
  <c r="CK137" i="12"/>
  <c r="CJ137" i="12"/>
  <c r="CI137" i="12"/>
  <c r="CH137" i="12"/>
  <c r="CF137" i="12"/>
  <c r="AY137" i="12"/>
  <c r="AR137" i="12"/>
  <c r="AP137" i="12"/>
  <c r="AQ137" i="12" s="1"/>
  <c r="AO137" i="12"/>
  <c r="B137" i="12"/>
  <c r="CM136" i="12"/>
  <c r="CK136" i="12"/>
  <c r="CJ136" i="12"/>
  <c r="CI136" i="12"/>
  <c r="CH136" i="12"/>
  <c r="CF136" i="12"/>
  <c r="AY136" i="12"/>
  <c r="AR136" i="12"/>
  <c r="AP136" i="12"/>
  <c r="AQ136" i="12" s="1"/>
  <c r="AO136" i="12"/>
  <c r="B136" i="12"/>
  <c r="CM135" i="12"/>
  <c r="CH135" i="12"/>
  <c r="CF135" i="12"/>
  <c r="AY135" i="12"/>
  <c r="AR135" i="12"/>
  <c r="AP135" i="12"/>
  <c r="AQ135" i="12" s="1"/>
  <c r="AO135" i="12"/>
  <c r="B135" i="12"/>
  <c r="CK134" i="12"/>
  <c r="CH134" i="12"/>
  <c r="CF134" i="12"/>
  <c r="CI134" i="12" s="1"/>
  <c r="AY134" i="12"/>
  <c r="AR134" i="12"/>
  <c r="AP134" i="12"/>
  <c r="AO134" i="12"/>
  <c r="B134" i="12"/>
  <c r="B133" i="12"/>
  <c r="CM132" i="12"/>
  <c r="CK132" i="12"/>
  <c r="CJ132" i="12"/>
  <c r="CI132" i="12"/>
  <c r="CH132" i="12"/>
  <c r="CF132" i="12"/>
  <c r="AY132" i="12"/>
  <c r="AR132" i="12"/>
  <c r="AP132" i="12"/>
  <c r="AQ132" i="12" s="1"/>
  <c r="AO132" i="12"/>
  <c r="B132" i="12"/>
  <c r="CM131" i="12"/>
  <c r="CK131" i="12"/>
  <c r="CJ131" i="12"/>
  <c r="CI131" i="12"/>
  <c r="CH131" i="12"/>
  <c r="CF131" i="12"/>
  <c r="AY131" i="12"/>
  <c r="AR131" i="12"/>
  <c r="AP131" i="12"/>
  <c r="AQ131" i="12" s="1"/>
  <c r="AO131" i="12"/>
  <c r="B131" i="12"/>
  <c r="CM130" i="12"/>
  <c r="CH130" i="12"/>
  <c r="CF130" i="12"/>
  <c r="AY130" i="12"/>
  <c r="AR130" i="12"/>
  <c r="AP130" i="12"/>
  <c r="AQ130" i="12" s="1"/>
  <c r="AO130" i="12"/>
  <c r="B130" i="12"/>
  <c r="CM129" i="12"/>
  <c r="CK129" i="12"/>
  <c r="CH129" i="12"/>
  <c r="CF129" i="12"/>
  <c r="CI129" i="12" s="1"/>
  <c r="AY129" i="12"/>
  <c r="AR129" i="12"/>
  <c r="AP129" i="12"/>
  <c r="AO129" i="12"/>
  <c r="B129" i="12"/>
  <c r="B128" i="12"/>
  <c r="CM127" i="12"/>
  <c r="CK127" i="12"/>
  <c r="CJ127" i="12"/>
  <c r="CI127" i="12"/>
  <c r="CH127" i="12"/>
  <c r="CF127" i="12"/>
  <c r="AY127" i="12"/>
  <c r="AR127" i="12"/>
  <c r="AP127" i="12"/>
  <c r="AQ127" i="12" s="1"/>
  <c r="AO127" i="12"/>
  <c r="B127" i="12"/>
  <c r="CM126" i="12"/>
  <c r="CK126" i="12"/>
  <c r="CJ126" i="12"/>
  <c r="CI126" i="12"/>
  <c r="CH126" i="12"/>
  <c r="CF126" i="12"/>
  <c r="AY126" i="12"/>
  <c r="AR126" i="12"/>
  <c r="AP126" i="12"/>
  <c r="AQ126" i="12" s="1"/>
  <c r="AO126" i="12"/>
  <c r="B126" i="12"/>
  <c r="CM125" i="12"/>
  <c r="CK125" i="12"/>
  <c r="CH125" i="12"/>
  <c r="CF125" i="12"/>
  <c r="CI125" i="12" s="1"/>
  <c r="CL125" i="12" s="1"/>
  <c r="AY125" i="12"/>
  <c r="AR125" i="12"/>
  <c r="AP125" i="12"/>
  <c r="AQ125" i="12" s="1"/>
  <c r="AO125" i="12"/>
  <c r="B125" i="12"/>
  <c r="CM124" i="12"/>
  <c r="CH124" i="12"/>
  <c r="CF124" i="12"/>
  <c r="CI124" i="12" s="1"/>
  <c r="CL124" i="12" s="1"/>
  <c r="AY124" i="12"/>
  <c r="AR124" i="12"/>
  <c r="AP124" i="12"/>
  <c r="AO124" i="12"/>
  <c r="B124" i="12"/>
  <c r="B118" i="14"/>
  <c r="CR117" i="14"/>
  <c r="CP117" i="14"/>
  <c r="CO117" i="14"/>
  <c r="CN117" i="14"/>
  <c r="CM117" i="14"/>
  <c r="CK117" i="14"/>
  <c r="BD117" i="14"/>
  <c r="AT117" i="14"/>
  <c r="AR117" i="14"/>
  <c r="AS117" i="14" s="1"/>
  <c r="AQ117" i="14"/>
  <c r="B117" i="14"/>
  <c r="CR116" i="14"/>
  <c r="CP116" i="14"/>
  <c r="CO116" i="14"/>
  <c r="CN116" i="14"/>
  <c r="CM116" i="14"/>
  <c r="CK116" i="14"/>
  <c r="BD116" i="14"/>
  <c r="AT116" i="14"/>
  <c r="AR116" i="14"/>
  <c r="AS116" i="14" s="1"/>
  <c r="AQ116" i="14"/>
  <c r="B116" i="14"/>
  <c r="CR115" i="14"/>
  <c r="CM115" i="14"/>
  <c r="CK115" i="14"/>
  <c r="BD115" i="14"/>
  <c r="AT115" i="14"/>
  <c r="AR115" i="14"/>
  <c r="AQ115" i="14"/>
  <c r="B115" i="14"/>
  <c r="CR114" i="14"/>
  <c r="CP114" i="14"/>
  <c r="CM114" i="14"/>
  <c r="CK114" i="14"/>
  <c r="BD114" i="14"/>
  <c r="AT114" i="14"/>
  <c r="AR114" i="14"/>
  <c r="AS114" i="14" s="1"/>
  <c r="AQ114" i="14"/>
  <c r="B114" i="14"/>
  <c r="B113" i="14"/>
  <c r="CR112" i="14"/>
  <c r="CP112" i="14"/>
  <c r="CO112" i="14"/>
  <c r="CN112" i="14"/>
  <c r="CM112" i="14"/>
  <c r="CK112" i="14"/>
  <c r="BD112" i="14"/>
  <c r="AT112" i="14"/>
  <c r="AR112" i="14"/>
  <c r="AS112" i="14" s="1"/>
  <c r="AQ112" i="14"/>
  <c r="B112" i="14"/>
  <c r="CR111" i="14"/>
  <c r="CP111" i="14"/>
  <c r="CO111" i="14"/>
  <c r="CN111" i="14"/>
  <c r="CM111" i="14"/>
  <c r="CK111" i="14"/>
  <c r="BD111" i="14"/>
  <c r="AT111" i="14"/>
  <c r="AR111" i="14"/>
  <c r="AS111" i="14" s="1"/>
  <c r="AQ111" i="14"/>
  <c r="B111" i="14"/>
  <c r="CR110" i="14"/>
  <c r="CP110" i="14"/>
  <c r="CO110" i="14"/>
  <c r="CN110" i="14"/>
  <c r="CM110" i="14"/>
  <c r="CK110" i="14"/>
  <c r="BD110" i="14"/>
  <c r="AT110" i="14"/>
  <c r="AR110" i="14"/>
  <c r="AS110" i="14" s="1"/>
  <c r="AQ110" i="14"/>
  <c r="B110" i="14"/>
  <c r="CR109" i="14"/>
  <c r="CM109" i="14"/>
  <c r="CK109" i="14"/>
  <c r="BD109" i="14"/>
  <c r="AT109" i="14"/>
  <c r="AR109" i="14"/>
  <c r="AS109" i="14" s="1"/>
  <c r="AQ109" i="14"/>
  <c r="B109" i="14"/>
  <c r="B98" i="23"/>
  <c r="CR97" i="23"/>
  <c r="CP97" i="23"/>
  <c r="CO97" i="23"/>
  <c r="CN97" i="23"/>
  <c r="CM97" i="23"/>
  <c r="CK97" i="23"/>
  <c r="BD97" i="23"/>
  <c r="AT97" i="23"/>
  <c r="AR97" i="23"/>
  <c r="AS97" i="23" s="1"/>
  <c r="AQ97" i="23"/>
  <c r="B97" i="23"/>
  <c r="CR96" i="23"/>
  <c r="CP96" i="23"/>
  <c r="CO96" i="23"/>
  <c r="CN96" i="23"/>
  <c r="CM96" i="23"/>
  <c r="CK96" i="23"/>
  <c r="BD96" i="23"/>
  <c r="AT96" i="23"/>
  <c r="AR96" i="23"/>
  <c r="AQ96" i="23"/>
  <c r="B96" i="23"/>
  <c r="CR95" i="23"/>
  <c r="CP95" i="23"/>
  <c r="CO95" i="23"/>
  <c r="CN95" i="23"/>
  <c r="CM95" i="23"/>
  <c r="CK95" i="23"/>
  <c r="BD95" i="23"/>
  <c r="AT95" i="23"/>
  <c r="AR95" i="23"/>
  <c r="AS95" i="23" s="1"/>
  <c r="AQ95" i="23"/>
  <c r="B95" i="23"/>
  <c r="CR94" i="23"/>
  <c r="CM94" i="23"/>
  <c r="CK94" i="23"/>
  <c r="BD94" i="23"/>
  <c r="AT94" i="23"/>
  <c r="AR94" i="23"/>
  <c r="AS94" i="23" s="1"/>
  <c r="AQ94" i="23"/>
  <c r="B94" i="23"/>
  <c r="B93" i="23"/>
  <c r="CR92" i="23"/>
  <c r="CP92" i="23"/>
  <c r="CO92" i="23"/>
  <c r="CN92" i="23"/>
  <c r="CM92" i="23"/>
  <c r="CK92" i="23"/>
  <c r="BD92" i="23"/>
  <c r="AT92" i="23"/>
  <c r="AR92" i="23"/>
  <c r="AS92" i="23" s="1"/>
  <c r="AQ92" i="23"/>
  <c r="B92" i="23"/>
  <c r="CR91" i="23"/>
  <c r="CM91" i="23"/>
  <c r="CK91" i="23"/>
  <c r="BD91" i="23"/>
  <c r="AT91" i="23"/>
  <c r="AR91" i="23"/>
  <c r="AS91" i="23" s="1"/>
  <c r="AQ91" i="23"/>
  <c r="B91" i="23"/>
  <c r="CR90" i="23"/>
  <c r="CP90" i="23"/>
  <c r="CM90" i="23"/>
  <c r="CK90" i="23"/>
  <c r="CN90" i="23" s="1"/>
  <c r="CQ90" i="23" s="1"/>
  <c r="BD90" i="23"/>
  <c r="AT90" i="23"/>
  <c r="AR90" i="23"/>
  <c r="AS90" i="23" s="1"/>
  <c r="AQ90" i="23"/>
  <c r="B90" i="23"/>
  <c r="CR89" i="23"/>
  <c r="CM89" i="23"/>
  <c r="CK89" i="23"/>
  <c r="BD89" i="23"/>
  <c r="AT89" i="23"/>
  <c r="AR89" i="23"/>
  <c r="AS89" i="23" s="1"/>
  <c r="AQ89" i="23"/>
  <c r="B89" i="23"/>
  <c r="B88" i="23"/>
  <c r="CR87" i="23"/>
  <c r="CP87" i="23"/>
  <c r="CO87" i="23"/>
  <c r="CN87" i="23"/>
  <c r="CM87" i="23"/>
  <c r="CK87" i="23"/>
  <c r="BD87" i="23"/>
  <c r="AT87" i="23"/>
  <c r="AR87" i="23"/>
  <c r="AS87" i="23" s="1"/>
  <c r="AQ87" i="23"/>
  <c r="B87" i="23"/>
  <c r="CR86" i="23"/>
  <c r="CP86" i="23"/>
  <c r="CO86" i="23"/>
  <c r="CN86" i="23"/>
  <c r="CM86" i="23"/>
  <c r="CK86" i="23"/>
  <c r="BD86" i="23"/>
  <c r="AT86" i="23"/>
  <c r="AR86" i="23"/>
  <c r="AS86" i="23" s="1"/>
  <c r="AQ86" i="23"/>
  <c r="B86" i="23"/>
  <c r="CR85" i="23"/>
  <c r="CM85" i="23"/>
  <c r="CK85" i="23"/>
  <c r="BD85" i="23"/>
  <c r="AT85" i="23"/>
  <c r="AR85" i="23"/>
  <c r="AS85" i="23" s="1"/>
  <c r="AQ85" i="23"/>
  <c r="B85" i="23"/>
  <c r="CR84" i="23"/>
  <c r="CM84" i="23"/>
  <c r="CK84" i="23"/>
  <c r="BD84" i="23"/>
  <c r="AT84" i="23"/>
  <c r="AR84" i="23"/>
  <c r="AS84" i="23" s="1"/>
  <c r="AQ84" i="23"/>
  <c r="B84" i="23"/>
  <c r="B83" i="23"/>
  <c r="CR82" i="23"/>
  <c r="CP82" i="23"/>
  <c r="CO82" i="23"/>
  <c r="CN82" i="23"/>
  <c r="CM82" i="23"/>
  <c r="CK82" i="23"/>
  <c r="BD82" i="23"/>
  <c r="AT82" i="23"/>
  <c r="AR82" i="23"/>
  <c r="AS82" i="23" s="1"/>
  <c r="AQ82" i="23"/>
  <c r="B82" i="23"/>
  <c r="CR81" i="23"/>
  <c r="CM81" i="23"/>
  <c r="CK81" i="23"/>
  <c r="BD81" i="23"/>
  <c r="AT81" i="23"/>
  <c r="AR81" i="23"/>
  <c r="AQ81" i="23"/>
  <c r="B81" i="23"/>
  <c r="CR80" i="23"/>
  <c r="CM80" i="23"/>
  <c r="CK80" i="23"/>
  <c r="BD80" i="23"/>
  <c r="AT80" i="23"/>
  <c r="AR80" i="23"/>
  <c r="AS80" i="23" s="1"/>
  <c r="AQ80" i="23"/>
  <c r="B80" i="23"/>
  <c r="CR79" i="23"/>
  <c r="CM79" i="23"/>
  <c r="CK79" i="23"/>
  <c r="BD79" i="23"/>
  <c r="AT79" i="23"/>
  <c r="AR79" i="23"/>
  <c r="AS79" i="23" s="1"/>
  <c r="AQ79" i="23"/>
  <c r="B79" i="23"/>
  <c r="B78" i="23"/>
  <c r="CR77" i="23"/>
  <c r="CP77" i="23"/>
  <c r="CO77" i="23"/>
  <c r="CN77" i="23"/>
  <c r="CM77" i="23"/>
  <c r="CK77" i="23"/>
  <c r="BD77" i="23"/>
  <c r="AT77" i="23"/>
  <c r="AR77" i="23"/>
  <c r="AS77" i="23" s="1"/>
  <c r="AQ77" i="23"/>
  <c r="B77" i="23"/>
  <c r="CR76" i="23"/>
  <c r="CM76" i="23"/>
  <c r="CK76" i="23"/>
  <c r="BD76" i="23"/>
  <c r="AT76" i="23"/>
  <c r="AR76" i="23"/>
  <c r="AQ76" i="23"/>
  <c r="B76" i="23"/>
  <c r="CR75" i="23"/>
  <c r="CP75" i="23"/>
  <c r="CM75" i="23"/>
  <c r="CK75" i="23"/>
  <c r="CN75" i="23" s="1"/>
  <c r="CQ75" i="23" s="1"/>
  <c r="BD75" i="23"/>
  <c r="AT75" i="23"/>
  <c r="AR75" i="23"/>
  <c r="AS75" i="23" s="1"/>
  <c r="AQ75" i="23"/>
  <c r="B75" i="23"/>
  <c r="CR74" i="23"/>
  <c r="CM74" i="23"/>
  <c r="CK74" i="23"/>
  <c r="BD74" i="23"/>
  <c r="AT74" i="23"/>
  <c r="AR74" i="23"/>
  <c r="AS74" i="23" s="1"/>
  <c r="AQ74" i="23"/>
  <c r="B74" i="23"/>
  <c r="B73" i="23"/>
  <c r="CR72" i="23"/>
  <c r="CP72" i="23"/>
  <c r="CO72" i="23"/>
  <c r="CN72" i="23"/>
  <c r="CM72" i="23"/>
  <c r="CK72" i="23"/>
  <c r="BD72" i="23"/>
  <c r="AT72" i="23"/>
  <c r="AR72" i="23"/>
  <c r="AS72" i="23" s="1"/>
  <c r="AQ72" i="23"/>
  <c r="B72" i="23"/>
  <c r="CR71" i="23"/>
  <c r="CP71" i="23"/>
  <c r="CO71" i="23"/>
  <c r="CN71" i="23"/>
  <c r="CM71" i="23"/>
  <c r="CK71" i="23"/>
  <c r="BD71" i="23"/>
  <c r="AT71" i="23"/>
  <c r="AR71" i="23"/>
  <c r="AQ71" i="23"/>
  <c r="B71" i="23"/>
  <c r="CR70" i="23"/>
  <c r="CM70" i="23"/>
  <c r="CK70" i="23"/>
  <c r="BD70" i="23"/>
  <c r="AT70" i="23"/>
  <c r="AR70" i="23"/>
  <c r="AS70" i="23" s="1"/>
  <c r="AQ70" i="23"/>
  <c r="B70" i="23"/>
  <c r="CR69" i="23"/>
  <c r="CM69" i="23"/>
  <c r="CK69" i="23"/>
  <c r="BD69" i="23"/>
  <c r="AT69" i="23"/>
  <c r="AR69" i="23"/>
  <c r="AS69" i="23" s="1"/>
  <c r="AQ69" i="23"/>
  <c r="B69" i="23"/>
  <c r="B118" i="10"/>
  <c r="CR117" i="10"/>
  <c r="CP117" i="10"/>
  <c r="CO117" i="10"/>
  <c r="CN117" i="10"/>
  <c r="CM117" i="10"/>
  <c r="CK117" i="10"/>
  <c r="BD117" i="10"/>
  <c r="AT117" i="10"/>
  <c r="AR117" i="10"/>
  <c r="AS117" i="10" s="1"/>
  <c r="AQ117" i="10"/>
  <c r="B117" i="10"/>
  <c r="CR116" i="10"/>
  <c r="CP116" i="10"/>
  <c r="CO116" i="10"/>
  <c r="CN116" i="10"/>
  <c r="CM116" i="10"/>
  <c r="CK116" i="10"/>
  <c r="BD116" i="10"/>
  <c r="AT116" i="10"/>
  <c r="AR116" i="10"/>
  <c r="AS116" i="10" s="1"/>
  <c r="AQ116" i="10"/>
  <c r="B116" i="10"/>
  <c r="CR115" i="10"/>
  <c r="CM115" i="10"/>
  <c r="CK115" i="10"/>
  <c r="BD115" i="10"/>
  <c r="AT115" i="10"/>
  <c r="AR115" i="10"/>
  <c r="AS115" i="10" s="1"/>
  <c r="AQ115" i="10"/>
  <c r="B115" i="10"/>
  <c r="CR114" i="10"/>
  <c r="CP114" i="10"/>
  <c r="CM114" i="10"/>
  <c r="CK114" i="10"/>
  <c r="BD114" i="10"/>
  <c r="AT114" i="10"/>
  <c r="AR114" i="10"/>
  <c r="AS114" i="10" s="1"/>
  <c r="AQ114" i="10"/>
  <c r="B114" i="10"/>
  <c r="B113" i="10"/>
  <c r="CR112" i="10"/>
  <c r="CP112" i="10"/>
  <c r="CO112" i="10"/>
  <c r="CN112" i="10"/>
  <c r="CM112" i="10"/>
  <c r="CK112" i="10"/>
  <c r="BD112" i="10"/>
  <c r="AT112" i="10"/>
  <c r="AR112" i="10"/>
  <c r="AS112" i="10" s="1"/>
  <c r="AQ112" i="10"/>
  <c r="B112" i="10"/>
  <c r="CR111" i="10"/>
  <c r="CP111" i="10"/>
  <c r="CO111" i="10"/>
  <c r="CN111" i="10"/>
  <c r="CM111" i="10"/>
  <c r="CK111" i="10"/>
  <c r="BD111" i="10"/>
  <c r="AT111" i="10"/>
  <c r="AR111" i="10"/>
  <c r="AS111" i="10" s="1"/>
  <c r="AQ111" i="10"/>
  <c r="B111" i="10"/>
  <c r="CR110" i="10"/>
  <c r="CM110" i="10"/>
  <c r="CK110" i="10"/>
  <c r="BD110" i="10"/>
  <c r="AT110" i="10"/>
  <c r="AR110" i="10"/>
  <c r="AQ110" i="10"/>
  <c r="B110" i="10"/>
  <c r="CR109" i="10"/>
  <c r="CM109" i="10"/>
  <c r="CK109" i="10"/>
  <c r="BD109" i="10"/>
  <c r="AT109" i="10"/>
  <c r="AR109" i="10"/>
  <c r="AS109" i="10" s="1"/>
  <c r="AQ109" i="10"/>
  <c r="B109" i="10"/>
  <c r="B108" i="10"/>
  <c r="CR107" i="10"/>
  <c r="CP107" i="10"/>
  <c r="CO107" i="10"/>
  <c r="CN107" i="10"/>
  <c r="CM107" i="10"/>
  <c r="CK107" i="10"/>
  <c r="BD107" i="10"/>
  <c r="AT107" i="10"/>
  <c r="AR107" i="10"/>
  <c r="AS107" i="10" s="1"/>
  <c r="AQ107" i="10"/>
  <c r="B107" i="10"/>
  <c r="CR106" i="10"/>
  <c r="CP106" i="10"/>
  <c r="CM106" i="10"/>
  <c r="CK106" i="10"/>
  <c r="BD106" i="10"/>
  <c r="AT106" i="10"/>
  <c r="AR106" i="10"/>
  <c r="AS106" i="10" s="1"/>
  <c r="AQ106" i="10"/>
  <c r="B106" i="10"/>
  <c r="CR105" i="10"/>
  <c r="CK105" i="10"/>
  <c r="BD105" i="10"/>
  <c r="AT105" i="10"/>
  <c r="AR105" i="10"/>
  <c r="AS105" i="10" s="1"/>
  <c r="AQ105" i="10"/>
  <c r="B105" i="10"/>
  <c r="CR104" i="10"/>
  <c r="CP104" i="10"/>
  <c r="CM104" i="10"/>
  <c r="CK104" i="10"/>
  <c r="CN104" i="10" s="1"/>
  <c r="BD104" i="10"/>
  <c r="AT104" i="10"/>
  <c r="AR104" i="10"/>
  <c r="AS104" i="10" s="1"/>
  <c r="AQ104" i="10"/>
  <c r="B104" i="10"/>
  <c r="B90" i="12"/>
  <c r="CG89" i="12"/>
  <c r="B89" i="12"/>
  <c r="B123" i="12"/>
  <c r="CM122" i="12"/>
  <c r="CK122" i="12"/>
  <c r="CJ122" i="12"/>
  <c r="CI122" i="12"/>
  <c r="CH122" i="12"/>
  <c r="CF122" i="12"/>
  <c r="AY122" i="12"/>
  <c r="AR122" i="12"/>
  <c r="AP122" i="12"/>
  <c r="AQ122" i="12" s="1"/>
  <c r="AO122" i="12"/>
  <c r="B122" i="12"/>
  <c r="CM121" i="12"/>
  <c r="CK121" i="12"/>
  <c r="CJ121" i="12"/>
  <c r="CI121" i="12"/>
  <c r="CH121" i="12"/>
  <c r="CF121" i="12"/>
  <c r="AY121" i="12"/>
  <c r="AR121" i="12"/>
  <c r="AP121" i="12"/>
  <c r="AQ121" i="12" s="1"/>
  <c r="AO121" i="12"/>
  <c r="B121" i="12"/>
  <c r="CM120" i="12"/>
  <c r="CH120" i="12"/>
  <c r="CF120" i="12"/>
  <c r="AY120" i="12"/>
  <c r="AR120" i="12"/>
  <c r="AP120" i="12"/>
  <c r="AQ120" i="12" s="1"/>
  <c r="AO120" i="12"/>
  <c r="B120" i="12"/>
  <c r="CM119" i="12"/>
  <c r="CM123" i="12" s="1"/>
  <c r="CK119" i="12"/>
  <c r="CH119" i="12"/>
  <c r="CF119" i="12"/>
  <c r="CI119" i="12" s="1"/>
  <c r="AY119" i="12"/>
  <c r="AR119" i="12"/>
  <c r="AP119" i="12"/>
  <c r="AO119" i="12"/>
  <c r="B119" i="12"/>
  <c r="B118" i="12"/>
  <c r="CM117" i="12"/>
  <c r="CK117" i="12"/>
  <c r="CJ117" i="12"/>
  <c r="CI117" i="12"/>
  <c r="CH117" i="12"/>
  <c r="CF117" i="12"/>
  <c r="AY117" i="12"/>
  <c r="AR117" i="12"/>
  <c r="AP117" i="12"/>
  <c r="AQ117" i="12" s="1"/>
  <c r="AO117" i="12"/>
  <c r="B117" i="12"/>
  <c r="CM116" i="12"/>
  <c r="CK116" i="12"/>
  <c r="CJ116" i="12"/>
  <c r="CI116" i="12"/>
  <c r="CH116" i="12"/>
  <c r="CF116" i="12"/>
  <c r="AY116" i="12"/>
  <c r="AR116" i="12"/>
  <c r="AP116" i="12"/>
  <c r="AQ116" i="12" s="1"/>
  <c r="AO116" i="12"/>
  <c r="B116" i="12"/>
  <c r="CM115" i="12"/>
  <c r="CK115" i="12"/>
  <c r="CH115" i="12"/>
  <c r="CF115" i="12"/>
  <c r="CI115" i="12" s="1"/>
  <c r="CL115" i="12" s="1"/>
  <c r="AY115" i="12"/>
  <c r="AR115" i="12"/>
  <c r="AP115" i="12"/>
  <c r="AQ115" i="12" s="1"/>
  <c r="AO115" i="12"/>
  <c r="B115" i="12"/>
  <c r="CM114" i="12"/>
  <c r="CH114" i="12"/>
  <c r="CF114" i="12"/>
  <c r="CI114" i="12" s="1"/>
  <c r="AY114" i="12"/>
  <c r="AR114" i="12"/>
  <c r="AP114" i="12"/>
  <c r="AO114" i="12"/>
  <c r="B114" i="12"/>
  <c r="B113" i="12"/>
  <c r="CM112" i="12"/>
  <c r="CK112" i="12"/>
  <c r="CJ112" i="12"/>
  <c r="CI112" i="12"/>
  <c r="CH112" i="12"/>
  <c r="CF112" i="12"/>
  <c r="AY112" i="12"/>
  <c r="AR112" i="12"/>
  <c r="AP112" i="12"/>
  <c r="AQ112" i="12" s="1"/>
  <c r="AO112" i="12"/>
  <c r="B112" i="12"/>
  <c r="CM111" i="12"/>
  <c r="CK111" i="12"/>
  <c r="CJ111" i="12"/>
  <c r="CI111" i="12"/>
  <c r="CH111" i="12"/>
  <c r="CF111" i="12"/>
  <c r="AY111" i="12"/>
  <c r="AR111" i="12"/>
  <c r="AP111" i="12"/>
  <c r="AQ111" i="12" s="1"/>
  <c r="AO111" i="12"/>
  <c r="B111" i="12"/>
  <c r="CM110" i="12"/>
  <c r="CH110" i="12"/>
  <c r="CF110" i="12"/>
  <c r="AY110" i="12"/>
  <c r="AR110" i="12"/>
  <c r="AP110" i="12"/>
  <c r="AO110" i="12"/>
  <c r="B110" i="12"/>
  <c r="CM109" i="12"/>
  <c r="CK109" i="12"/>
  <c r="CH109" i="12"/>
  <c r="CF109" i="12"/>
  <c r="CI109" i="12" s="1"/>
  <c r="AY109" i="12"/>
  <c r="AR109" i="12"/>
  <c r="AP109" i="12"/>
  <c r="AQ109" i="12" s="1"/>
  <c r="AO109" i="12"/>
  <c r="B109" i="12"/>
  <c r="B108" i="12"/>
  <c r="CM107" i="12"/>
  <c r="CK107" i="12"/>
  <c r="CJ107" i="12"/>
  <c r="CI107" i="12"/>
  <c r="CH107" i="12"/>
  <c r="CF107" i="12"/>
  <c r="AY107" i="12"/>
  <c r="AR107" i="12"/>
  <c r="AP107" i="12"/>
  <c r="AQ107" i="12" s="1"/>
  <c r="AO107" i="12"/>
  <c r="B107" i="12"/>
  <c r="CM106" i="12"/>
  <c r="CK106" i="12"/>
  <c r="CJ106" i="12"/>
  <c r="CI106" i="12"/>
  <c r="CH106" i="12"/>
  <c r="CF106" i="12"/>
  <c r="AY106" i="12"/>
  <c r="AR106" i="12"/>
  <c r="AP106" i="12"/>
  <c r="AQ106" i="12" s="1"/>
  <c r="AO106" i="12"/>
  <c r="B106" i="12"/>
  <c r="CM105" i="12"/>
  <c r="CK105" i="12"/>
  <c r="CH105" i="12"/>
  <c r="CF105" i="12"/>
  <c r="CI105" i="12" s="1"/>
  <c r="CL105" i="12" s="1"/>
  <c r="AY105" i="12"/>
  <c r="AR105" i="12"/>
  <c r="AP105" i="12"/>
  <c r="AO105" i="12"/>
  <c r="B105" i="12"/>
  <c r="CM104" i="12"/>
  <c r="CH104" i="12"/>
  <c r="CF104" i="12"/>
  <c r="CI104" i="12" s="1"/>
  <c r="AY104" i="12"/>
  <c r="AR104" i="12"/>
  <c r="AP104" i="12"/>
  <c r="AQ104" i="12" s="1"/>
  <c r="AO104" i="12"/>
  <c r="B104" i="12"/>
  <c r="B103" i="12"/>
  <c r="CM102" i="12"/>
  <c r="CK102" i="12"/>
  <c r="CJ102" i="12"/>
  <c r="CI102" i="12"/>
  <c r="CH102" i="12"/>
  <c r="CF102" i="12"/>
  <c r="AY102" i="12"/>
  <c r="AR102" i="12"/>
  <c r="AP102" i="12"/>
  <c r="AQ102" i="12" s="1"/>
  <c r="AO102" i="12"/>
  <c r="B102" i="12"/>
  <c r="CM101" i="12"/>
  <c r="CK101" i="12"/>
  <c r="CJ101" i="12"/>
  <c r="CI101" i="12"/>
  <c r="CH101" i="12"/>
  <c r="CF101" i="12"/>
  <c r="AY101" i="12"/>
  <c r="AR101" i="12"/>
  <c r="AP101" i="12"/>
  <c r="AQ101" i="12" s="1"/>
  <c r="AO101" i="12"/>
  <c r="B101" i="12"/>
  <c r="CM100" i="12"/>
  <c r="CH100" i="12"/>
  <c r="CF100" i="12"/>
  <c r="AY100" i="12"/>
  <c r="AR100" i="12"/>
  <c r="AP100" i="12"/>
  <c r="AQ100" i="12" s="1"/>
  <c r="AO100" i="12"/>
  <c r="B100" i="12"/>
  <c r="CM99" i="12"/>
  <c r="CK99" i="12"/>
  <c r="CH99" i="12"/>
  <c r="CF99" i="12"/>
  <c r="CI99" i="12" s="1"/>
  <c r="CL99" i="12" s="1"/>
  <c r="AY99" i="12"/>
  <c r="AR99" i="12"/>
  <c r="AP99" i="12"/>
  <c r="AO99" i="12"/>
  <c r="B99" i="12"/>
  <c r="B98" i="12"/>
  <c r="CM97" i="12"/>
  <c r="CK97" i="12"/>
  <c r="CJ97" i="12"/>
  <c r="CI97" i="12"/>
  <c r="CH97" i="12"/>
  <c r="CF97" i="12"/>
  <c r="AY97" i="12"/>
  <c r="AR97" i="12"/>
  <c r="AP97" i="12"/>
  <c r="AQ97" i="12" s="1"/>
  <c r="AO97" i="12"/>
  <c r="B97" i="12"/>
  <c r="CM96" i="12"/>
  <c r="CK96" i="12"/>
  <c r="CJ96" i="12"/>
  <c r="CI96" i="12"/>
  <c r="CH96" i="12"/>
  <c r="CF96" i="12"/>
  <c r="AY96" i="12"/>
  <c r="AR96" i="12"/>
  <c r="AP96" i="12"/>
  <c r="AQ96" i="12" s="1"/>
  <c r="AO96" i="12"/>
  <c r="B96" i="12"/>
  <c r="CM95" i="12"/>
  <c r="CH95" i="12"/>
  <c r="CF95" i="12"/>
  <c r="AY95" i="12"/>
  <c r="AR95" i="12"/>
  <c r="AP95" i="12"/>
  <c r="AQ95" i="12" s="1"/>
  <c r="AO95" i="12"/>
  <c r="B95" i="12"/>
  <c r="CM94" i="12"/>
  <c r="CK94" i="12"/>
  <c r="CH94" i="12"/>
  <c r="CF94" i="12"/>
  <c r="CI94" i="12" s="1"/>
  <c r="AY94" i="12"/>
  <c r="AR94" i="12"/>
  <c r="AP94" i="12"/>
  <c r="AQ94" i="12" s="1"/>
  <c r="AO94" i="12"/>
  <c r="B94" i="12"/>
  <c r="B93" i="12"/>
  <c r="CM92" i="12"/>
  <c r="CK92" i="12"/>
  <c r="CJ92" i="12"/>
  <c r="CI92" i="12"/>
  <c r="CH92" i="12"/>
  <c r="CF92" i="12"/>
  <c r="AY92" i="12"/>
  <c r="AR92" i="12"/>
  <c r="AP92" i="12"/>
  <c r="AQ92" i="12" s="1"/>
  <c r="AO92" i="12"/>
  <c r="B92" i="12"/>
  <c r="CM91" i="12"/>
  <c r="CK91" i="12"/>
  <c r="CJ91" i="12"/>
  <c r="CI91" i="12"/>
  <c r="CH91" i="12"/>
  <c r="CF91" i="12"/>
  <c r="AY91" i="12"/>
  <c r="AR91" i="12"/>
  <c r="AP91" i="12"/>
  <c r="AQ91" i="12" s="1"/>
  <c r="AO91" i="12"/>
  <c r="CM90" i="12"/>
  <c r="CK90" i="12"/>
  <c r="CH90" i="12"/>
  <c r="CF90" i="12"/>
  <c r="CI90" i="12" s="1"/>
  <c r="CL90" i="12" s="1"/>
  <c r="AY90" i="12"/>
  <c r="AR90" i="12"/>
  <c r="AP90" i="12"/>
  <c r="AO90" i="12"/>
  <c r="CM89" i="12"/>
  <c r="CH89" i="12"/>
  <c r="CF89" i="12"/>
  <c r="AY89" i="12"/>
  <c r="AR89" i="12"/>
  <c r="AP89" i="12"/>
  <c r="AQ89" i="12" s="1"/>
  <c r="AO89" i="12"/>
  <c r="B88" i="12"/>
  <c r="CM87" i="12"/>
  <c r="CK87" i="12"/>
  <c r="CJ87" i="12"/>
  <c r="CI87" i="12"/>
  <c r="CH87" i="12"/>
  <c r="CF87" i="12"/>
  <c r="AY87" i="12"/>
  <c r="AR87" i="12"/>
  <c r="AP87" i="12"/>
  <c r="AQ87" i="12" s="1"/>
  <c r="AO87" i="12"/>
  <c r="B87" i="12"/>
  <c r="CM86" i="12"/>
  <c r="CK86" i="12"/>
  <c r="CJ86" i="12"/>
  <c r="CI86" i="12"/>
  <c r="CH86" i="12"/>
  <c r="CF86" i="12"/>
  <c r="AY86" i="12"/>
  <c r="AR86" i="12"/>
  <c r="AP86" i="12"/>
  <c r="AQ86" i="12" s="1"/>
  <c r="AO86" i="12"/>
  <c r="B86" i="12"/>
  <c r="CM85" i="12"/>
  <c r="CK85" i="12"/>
  <c r="CJ85" i="12"/>
  <c r="CI85" i="12"/>
  <c r="CH85" i="12"/>
  <c r="CF85" i="12"/>
  <c r="AY85" i="12"/>
  <c r="AR85" i="12"/>
  <c r="AP85" i="12"/>
  <c r="AQ85" i="12" s="1"/>
  <c r="AO85" i="12"/>
  <c r="B85" i="12"/>
  <c r="CM84" i="12"/>
  <c r="CK84" i="12"/>
  <c r="CH84" i="12"/>
  <c r="CF84" i="12"/>
  <c r="CI84" i="12" s="1"/>
  <c r="AY84" i="12"/>
  <c r="AR84" i="12"/>
  <c r="AP84" i="12"/>
  <c r="AO84" i="12"/>
  <c r="B84" i="12"/>
  <c r="B83" i="12"/>
  <c r="CM82" i="12"/>
  <c r="CK82" i="12"/>
  <c r="CJ82" i="12"/>
  <c r="CI82" i="12"/>
  <c r="CH82" i="12"/>
  <c r="CF82" i="12"/>
  <c r="AY82" i="12"/>
  <c r="AR82" i="12"/>
  <c r="AP82" i="12"/>
  <c r="AQ82" i="12" s="1"/>
  <c r="AO82" i="12"/>
  <c r="B82" i="12"/>
  <c r="CM81" i="12"/>
  <c r="CK81" i="12"/>
  <c r="CH81" i="12"/>
  <c r="CF81" i="12"/>
  <c r="CI81" i="12" s="1"/>
  <c r="CL81" i="12" s="1"/>
  <c r="AY81" i="12"/>
  <c r="AR81" i="12"/>
  <c r="AP81" i="12"/>
  <c r="AQ81" i="12" s="1"/>
  <c r="AO81" i="12"/>
  <c r="B81" i="12"/>
  <c r="CM80" i="12"/>
  <c r="CH80" i="12"/>
  <c r="CF80" i="12"/>
  <c r="AY80" i="12"/>
  <c r="AR80" i="12"/>
  <c r="AP80" i="12"/>
  <c r="AQ80" i="12" s="1"/>
  <c r="AO80" i="12"/>
  <c r="B80" i="12"/>
  <c r="CM79" i="12"/>
  <c r="CH79" i="12"/>
  <c r="CF79" i="12"/>
  <c r="AY79" i="12"/>
  <c r="AR79" i="12"/>
  <c r="AP79" i="12"/>
  <c r="AO79" i="12"/>
  <c r="B79" i="12"/>
  <c r="B78" i="12"/>
  <c r="CM77" i="12"/>
  <c r="CK77" i="12"/>
  <c r="CJ77" i="12"/>
  <c r="CI77" i="12"/>
  <c r="CH77" i="12"/>
  <c r="CF77" i="12"/>
  <c r="AY77" i="12"/>
  <c r="AR77" i="12"/>
  <c r="AP77" i="12"/>
  <c r="AQ77" i="12" s="1"/>
  <c r="AO77" i="12"/>
  <c r="B77" i="12"/>
  <c r="CM76" i="12"/>
  <c r="CK76" i="12"/>
  <c r="CJ76" i="12"/>
  <c r="CI76" i="12"/>
  <c r="CH76" i="12"/>
  <c r="CF76" i="12"/>
  <c r="AY76" i="12"/>
  <c r="AR76" i="12"/>
  <c r="AP76" i="12"/>
  <c r="AQ76" i="12" s="1"/>
  <c r="AO76" i="12"/>
  <c r="B76" i="12"/>
  <c r="CM75" i="12"/>
  <c r="CH75" i="12"/>
  <c r="CF75" i="12"/>
  <c r="AY75" i="12"/>
  <c r="AR75" i="12"/>
  <c r="AP75" i="12"/>
  <c r="AQ75" i="12" s="1"/>
  <c r="AO75" i="12"/>
  <c r="B75" i="12"/>
  <c r="CM74" i="12"/>
  <c r="CK74" i="12"/>
  <c r="CH74" i="12"/>
  <c r="CF74" i="12"/>
  <c r="CI74" i="12" s="1"/>
  <c r="AY74" i="12"/>
  <c r="AR74" i="12"/>
  <c r="AP74" i="12"/>
  <c r="AO74" i="12"/>
  <c r="B74" i="12"/>
  <c r="B73" i="12"/>
  <c r="CM72" i="12"/>
  <c r="CK72" i="12"/>
  <c r="CJ72" i="12"/>
  <c r="CI72" i="12"/>
  <c r="CH72" i="12"/>
  <c r="CF72" i="12"/>
  <c r="AY72" i="12"/>
  <c r="AR72" i="12"/>
  <c r="AP72" i="12"/>
  <c r="AQ72" i="12" s="1"/>
  <c r="AO72" i="12"/>
  <c r="B72" i="12"/>
  <c r="CM71" i="12"/>
  <c r="CK71" i="12"/>
  <c r="CJ71" i="12"/>
  <c r="CI71" i="12"/>
  <c r="CH71" i="12"/>
  <c r="CF71" i="12"/>
  <c r="AY71" i="12"/>
  <c r="AR71" i="12"/>
  <c r="AP71" i="12"/>
  <c r="AQ71" i="12" s="1"/>
  <c r="AO71" i="12"/>
  <c r="B71" i="12"/>
  <c r="CM70" i="12"/>
  <c r="CK70" i="12"/>
  <c r="CH70" i="12"/>
  <c r="CF70" i="12"/>
  <c r="CI70" i="12" s="1"/>
  <c r="CL70" i="12" s="1"/>
  <c r="AY70" i="12"/>
  <c r="AR70" i="12"/>
  <c r="AP70" i="12"/>
  <c r="AQ70" i="12" s="1"/>
  <c r="AO70" i="12"/>
  <c r="B70" i="12"/>
  <c r="CM69" i="12"/>
  <c r="CH69" i="12"/>
  <c r="CF69" i="12"/>
  <c r="AY69" i="12"/>
  <c r="AR69" i="12"/>
  <c r="AP69" i="12"/>
  <c r="AQ69" i="12" s="1"/>
  <c r="AO69" i="12"/>
  <c r="B69" i="12"/>
  <c r="B108" i="14"/>
  <c r="CR107" i="14"/>
  <c r="CP107" i="14"/>
  <c r="CO107" i="14"/>
  <c r="CN107" i="14"/>
  <c r="CM107" i="14"/>
  <c r="CK107" i="14"/>
  <c r="BD107" i="14"/>
  <c r="AT107" i="14"/>
  <c r="AR107" i="14"/>
  <c r="AS107" i="14" s="1"/>
  <c r="AQ107" i="14"/>
  <c r="B107" i="14"/>
  <c r="CR106" i="14"/>
  <c r="CP106" i="14"/>
  <c r="CO106" i="14"/>
  <c r="CN106" i="14"/>
  <c r="CM106" i="14"/>
  <c r="CK106" i="14"/>
  <c r="BD106" i="14"/>
  <c r="AT106" i="14"/>
  <c r="AR106" i="14"/>
  <c r="AS106" i="14" s="1"/>
  <c r="AQ106" i="14"/>
  <c r="B106" i="14"/>
  <c r="CR105" i="14"/>
  <c r="CM105" i="14"/>
  <c r="CK105" i="14"/>
  <c r="BD105" i="14"/>
  <c r="AT105" i="14"/>
  <c r="AR105" i="14"/>
  <c r="AS105" i="14" s="1"/>
  <c r="AQ105" i="14"/>
  <c r="B105" i="14"/>
  <c r="CR104" i="14"/>
  <c r="CP104" i="14"/>
  <c r="CM104" i="14"/>
  <c r="CK104" i="14"/>
  <c r="BD104" i="14"/>
  <c r="AT104" i="14"/>
  <c r="AR104" i="14"/>
  <c r="AS104" i="14" s="1"/>
  <c r="AQ104" i="14"/>
  <c r="B104" i="14"/>
  <c r="B103" i="14"/>
  <c r="CR102" i="14"/>
  <c r="CP102" i="14"/>
  <c r="CO102" i="14"/>
  <c r="CN102" i="14"/>
  <c r="CM102" i="14"/>
  <c r="CK102" i="14"/>
  <c r="BD102" i="14"/>
  <c r="AT102" i="14"/>
  <c r="AR102" i="14"/>
  <c r="AS102" i="14" s="1"/>
  <c r="AQ102" i="14"/>
  <c r="B102" i="14"/>
  <c r="CR101" i="14"/>
  <c r="CP101" i="14"/>
  <c r="CO101" i="14"/>
  <c r="CN101" i="14"/>
  <c r="CM101" i="14"/>
  <c r="CK101" i="14"/>
  <c r="BD101" i="14"/>
  <c r="AT101" i="14"/>
  <c r="AR101" i="14"/>
  <c r="AS101" i="14" s="1"/>
  <c r="AQ101" i="14"/>
  <c r="B101" i="14"/>
  <c r="CR100" i="14"/>
  <c r="CP100" i="14"/>
  <c r="CO100" i="14"/>
  <c r="CN100" i="14"/>
  <c r="CM100" i="14"/>
  <c r="CK100" i="14"/>
  <c r="BD100" i="14"/>
  <c r="AT100" i="14"/>
  <c r="AR100" i="14"/>
  <c r="AS100" i="14" s="1"/>
  <c r="AQ100" i="14"/>
  <c r="B100" i="14"/>
  <c r="CR99" i="14"/>
  <c r="CM99" i="14"/>
  <c r="CK99" i="14"/>
  <c r="BD99" i="14"/>
  <c r="AT99" i="14"/>
  <c r="AR99" i="14"/>
  <c r="AS99" i="14" s="1"/>
  <c r="AQ99" i="14"/>
  <c r="B99" i="14"/>
  <c r="B98" i="14"/>
  <c r="CR97" i="14"/>
  <c r="CM97" i="14"/>
  <c r="CK97" i="14"/>
  <c r="BD97" i="14"/>
  <c r="AT97" i="14"/>
  <c r="AR97" i="14"/>
  <c r="AS97" i="14" s="1"/>
  <c r="AQ97" i="14"/>
  <c r="B97" i="14"/>
  <c r="CR96" i="14"/>
  <c r="CM96" i="14"/>
  <c r="CK96" i="14"/>
  <c r="BD96" i="14"/>
  <c r="AT96" i="14"/>
  <c r="AR96" i="14"/>
  <c r="AS96" i="14" s="1"/>
  <c r="AQ96" i="14"/>
  <c r="B96" i="14"/>
  <c r="CR95" i="14"/>
  <c r="CM95" i="14"/>
  <c r="CK95" i="14"/>
  <c r="BD95" i="14"/>
  <c r="AT95" i="14"/>
  <c r="AR95" i="14"/>
  <c r="AQ95" i="14"/>
  <c r="B95" i="14"/>
  <c r="CR94" i="14"/>
  <c r="CM94" i="14"/>
  <c r="CK94" i="14"/>
  <c r="CK98" i="14" s="1"/>
  <c r="BD94" i="14"/>
  <c r="AT94" i="14"/>
  <c r="AR94" i="14"/>
  <c r="AS94" i="14" s="1"/>
  <c r="AQ94" i="14"/>
  <c r="B94" i="14"/>
  <c r="B93" i="14"/>
  <c r="CR92" i="14"/>
  <c r="CP92" i="14"/>
  <c r="CO92" i="14"/>
  <c r="CN92" i="14"/>
  <c r="CM92" i="14"/>
  <c r="CK92" i="14"/>
  <c r="BD92" i="14"/>
  <c r="AT92" i="14"/>
  <c r="AR92" i="14"/>
  <c r="AS92" i="14" s="1"/>
  <c r="AQ92" i="14"/>
  <c r="B92" i="14"/>
  <c r="CR91" i="14"/>
  <c r="CP91" i="14"/>
  <c r="CO91" i="14"/>
  <c r="CN91" i="14"/>
  <c r="CM91" i="14"/>
  <c r="CK91" i="14"/>
  <c r="BD91" i="14"/>
  <c r="AT91" i="14"/>
  <c r="AR91" i="14"/>
  <c r="AS91" i="14" s="1"/>
  <c r="AQ91" i="14"/>
  <c r="B91" i="14"/>
  <c r="CR90" i="14"/>
  <c r="CM90" i="14"/>
  <c r="CK90" i="14"/>
  <c r="BD90" i="14"/>
  <c r="AT90" i="14"/>
  <c r="AR90" i="14"/>
  <c r="AQ90" i="14"/>
  <c r="B90" i="14"/>
  <c r="CR89" i="14"/>
  <c r="CM89" i="14"/>
  <c r="CK89" i="14"/>
  <c r="BD89" i="14"/>
  <c r="AT89" i="14"/>
  <c r="AR89" i="14"/>
  <c r="AS89" i="14" s="1"/>
  <c r="AQ89" i="14"/>
  <c r="B89" i="14"/>
  <c r="B88" i="14"/>
  <c r="CR87" i="14"/>
  <c r="CP87" i="14"/>
  <c r="CO87" i="14"/>
  <c r="CN87" i="14"/>
  <c r="CM87" i="14"/>
  <c r="CK87" i="14"/>
  <c r="BD87" i="14"/>
  <c r="AT87" i="14"/>
  <c r="AR87" i="14"/>
  <c r="AS87" i="14" s="1"/>
  <c r="AQ87" i="14"/>
  <c r="B87" i="14"/>
  <c r="CR86" i="14"/>
  <c r="CP86" i="14"/>
  <c r="CO86" i="14"/>
  <c r="CN86" i="14"/>
  <c r="CM86" i="14"/>
  <c r="CK86" i="14"/>
  <c r="BD86" i="14"/>
  <c r="AT86" i="14"/>
  <c r="AR86" i="14"/>
  <c r="AS86" i="14" s="1"/>
  <c r="AQ86" i="14"/>
  <c r="B86" i="14"/>
  <c r="CR85" i="14"/>
  <c r="CP85" i="14"/>
  <c r="CM85" i="14"/>
  <c r="CK85" i="14"/>
  <c r="CN85" i="14" s="1"/>
  <c r="CQ85" i="14" s="1"/>
  <c r="BD85" i="14"/>
  <c r="AT85" i="14"/>
  <c r="AR85" i="14"/>
  <c r="AS85" i="14" s="1"/>
  <c r="AQ85" i="14"/>
  <c r="B85" i="14"/>
  <c r="CR84" i="14"/>
  <c r="CM84" i="14"/>
  <c r="CK84" i="14"/>
  <c r="BD84" i="14"/>
  <c r="AT84" i="14"/>
  <c r="AR84" i="14"/>
  <c r="AS84" i="14" s="1"/>
  <c r="AQ84" i="14"/>
  <c r="B84" i="14"/>
  <c r="B83" i="14"/>
  <c r="CR82" i="14"/>
  <c r="CP82" i="14"/>
  <c r="CO82" i="14"/>
  <c r="CN82" i="14"/>
  <c r="CM82" i="14"/>
  <c r="CK82" i="14"/>
  <c r="BD82" i="14"/>
  <c r="AT82" i="14"/>
  <c r="AR82" i="14"/>
  <c r="AS82" i="14" s="1"/>
  <c r="AQ82" i="14"/>
  <c r="B82" i="14"/>
  <c r="CR81" i="14"/>
  <c r="CP81" i="14"/>
  <c r="CO81" i="14"/>
  <c r="CN81" i="14"/>
  <c r="CM81" i="14"/>
  <c r="CK81" i="14"/>
  <c r="BD81" i="14"/>
  <c r="AT81" i="14"/>
  <c r="AR81" i="14"/>
  <c r="AS81" i="14" s="1"/>
  <c r="AQ81" i="14"/>
  <c r="B81" i="14"/>
  <c r="CR80" i="14"/>
  <c r="CM80" i="14"/>
  <c r="CK80" i="14"/>
  <c r="BD80" i="14"/>
  <c r="AT80" i="14"/>
  <c r="AR80" i="14"/>
  <c r="AS80" i="14" s="1"/>
  <c r="AQ80" i="14"/>
  <c r="B80" i="14"/>
  <c r="CR79" i="14"/>
  <c r="CM79" i="14"/>
  <c r="CK79" i="14"/>
  <c r="BD79" i="14"/>
  <c r="AT79" i="14"/>
  <c r="AR79" i="14"/>
  <c r="AS79" i="14" s="1"/>
  <c r="AQ79" i="14"/>
  <c r="B79" i="14"/>
  <c r="B68" i="23"/>
  <c r="CR67" i="23"/>
  <c r="CP67" i="23"/>
  <c r="CO67" i="23"/>
  <c r="CN67" i="23"/>
  <c r="CM67" i="23"/>
  <c r="CK67" i="23"/>
  <c r="BD67" i="23"/>
  <c r="AT67" i="23"/>
  <c r="AR67" i="23"/>
  <c r="AS67" i="23" s="1"/>
  <c r="AQ67" i="23"/>
  <c r="B67" i="23"/>
  <c r="CR66" i="23"/>
  <c r="CP66" i="23"/>
  <c r="CO66" i="23"/>
  <c r="CN66" i="23"/>
  <c r="CM66" i="23"/>
  <c r="CK66" i="23"/>
  <c r="BD66" i="23"/>
  <c r="AT66" i="23"/>
  <c r="AR66" i="23"/>
  <c r="AQ66" i="23"/>
  <c r="B66" i="23"/>
  <c r="CR65" i="23"/>
  <c r="CM65" i="23"/>
  <c r="CK65" i="23"/>
  <c r="BD65" i="23"/>
  <c r="AT65" i="23"/>
  <c r="AR65" i="23"/>
  <c r="AS65" i="23" s="1"/>
  <c r="AQ65" i="23"/>
  <c r="B65" i="23"/>
  <c r="CR64" i="23"/>
  <c r="CP64" i="23"/>
  <c r="CM64" i="23"/>
  <c r="CK64" i="23"/>
  <c r="CN64" i="23" s="1"/>
  <c r="CQ64" i="23" s="1"/>
  <c r="BD64" i="23"/>
  <c r="AT64" i="23"/>
  <c r="AR64" i="23"/>
  <c r="AS64" i="23" s="1"/>
  <c r="AQ64" i="23"/>
  <c r="B64" i="23"/>
  <c r="B63" i="23"/>
  <c r="CR62" i="23"/>
  <c r="CP62" i="23"/>
  <c r="CO62" i="23"/>
  <c r="CN62" i="23"/>
  <c r="CM62" i="23"/>
  <c r="CK62" i="23"/>
  <c r="BD62" i="23"/>
  <c r="AT62" i="23"/>
  <c r="AR62" i="23"/>
  <c r="AS62" i="23" s="1"/>
  <c r="AQ62" i="23"/>
  <c r="B62" i="23"/>
  <c r="CR61" i="23"/>
  <c r="CP61" i="23"/>
  <c r="CO61" i="23"/>
  <c r="CN61" i="23"/>
  <c r="CM61" i="23"/>
  <c r="CK61" i="23"/>
  <c r="BD61" i="23"/>
  <c r="AT61" i="23"/>
  <c r="AR61" i="23"/>
  <c r="AQ61" i="23"/>
  <c r="B61" i="23"/>
  <c r="CR60" i="23"/>
  <c r="CM60" i="23"/>
  <c r="CK60" i="23"/>
  <c r="BD60" i="23"/>
  <c r="AT60" i="23"/>
  <c r="AR60" i="23"/>
  <c r="AS60" i="23" s="1"/>
  <c r="AQ60" i="23"/>
  <c r="B60" i="23"/>
  <c r="CR59" i="23"/>
  <c r="CM59" i="23"/>
  <c r="CK59" i="23"/>
  <c r="BD59" i="23"/>
  <c r="AT59" i="23"/>
  <c r="AR59" i="23"/>
  <c r="AS59" i="23" s="1"/>
  <c r="AQ59" i="23"/>
  <c r="B59" i="23"/>
  <c r="B58" i="23"/>
  <c r="CR57" i="23"/>
  <c r="CP57" i="23"/>
  <c r="CO57" i="23"/>
  <c r="CN57" i="23"/>
  <c r="CM57" i="23"/>
  <c r="CK57" i="23"/>
  <c r="BD57" i="23"/>
  <c r="AT57" i="23"/>
  <c r="AR57" i="23"/>
  <c r="AS57" i="23" s="1"/>
  <c r="AQ57" i="23"/>
  <c r="B57" i="23"/>
  <c r="CR56" i="23"/>
  <c r="CP56" i="23"/>
  <c r="CO56" i="23"/>
  <c r="CN56" i="23"/>
  <c r="CM56" i="23"/>
  <c r="CK56" i="23"/>
  <c r="BD56" i="23"/>
  <c r="AT56" i="23"/>
  <c r="AR56" i="23"/>
  <c r="AQ56" i="23"/>
  <c r="B56" i="23"/>
  <c r="CR55" i="23"/>
  <c r="CM55" i="23"/>
  <c r="CK55" i="23"/>
  <c r="BD55" i="23"/>
  <c r="AT55" i="23"/>
  <c r="AR55" i="23"/>
  <c r="AS55" i="23" s="1"/>
  <c r="AQ55" i="23"/>
  <c r="B55" i="23"/>
  <c r="CR54" i="23"/>
  <c r="CM54" i="23"/>
  <c r="CK54" i="23"/>
  <c r="BD54" i="23"/>
  <c r="AT54" i="23"/>
  <c r="AR54" i="23"/>
  <c r="AS54" i="23" s="1"/>
  <c r="AQ54" i="23"/>
  <c r="B54" i="23"/>
  <c r="B53" i="23"/>
  <c r="CR52" i="23"/>
  <c r="CP52" i="23"/>
  <c r="CO52" i="23"/>
  <c r="CN52" i="23"/>
  <c r="CM52" i="23"/>
  <c r="CK52" i="23"/>
  <c r="BD52" i="23"/>
  <c r="AT52" i="23"/>
  <c r="AR52" i="23"/>
  <c r="AS52" i="23" s="1"/>
  <c r="AQ52" i="23"/>
  <c r="B52" i="23"/>
  <c r="CR51" i="23"/>
  <c r="CP51" i="23"/>
  <c r="CO51" i="23"/>
  <c r="CN51" i="23"/>
  <c r="CM51" i="23"/>
  <c r="CK51" i="23"/>
  <c r="BD51" i="23"/>
  <c r="AT51" i="23"/>
  <c r="AR51" i="23"/>
  <c r="AS51" i="23" s="1"/>
  <c r="AQ51" i="23"/>
  <c r="B51" i="23"/>
  <c r="CR50" i="23"/>
  <c r="CM50" i="23"/>
  <c r="CK50" i="23"/>
  <c r="BD50" i="23"/>
  <c r="AT50" i="23"/>
  <c r="AR50" i="23"/>
  <c r="AS50" i="23" s="1"/>
  <c r="AQ50" i="23"/>
  <c r="B50" i="23"/>
  <c r="CR49" i="23"/>
  <c r="CM49" i="23"/>
  <c r="CK49" i="23"/>
  <c r="BD49" i="23"/>
  <c r="AT49" i="23"/>
  <c r="AR49" i="23"/>
  <c r="AQ49" i="23"/>
  <c r="B49" i="23"/>
  <c r="CL89" i="10"/>
  <c r="CM89" i="10" s="1"/>
  <c r="B103" i="10"/>
  <c r="CR102" i="10"/>
  <c r="CP102" i="10"/>
  <c r="CO102" i="10"/>
  <c r="CN102" i="10"/>
  <c r="CM102" i="10"/>
  <c r="CK102" i="10"/>
  <c r="BD102" i="10"/>
  <c r="AT102" i="10"/>
  <c r="AR102" i="10"/>
  <c r="AS102" i="10" s="1"/>
  <c r="AQ102" i="10"/>
  <c r="B102" i="10"/>
  <c r="CR101" i="10"/>
  <c r="CP101" i="10"/>
  <c r="CO101" i="10"/>
  <c r="CN101" i="10"/>
  <c r="CM101" i="10"/>
  <c r="CK101" i="10"/>
  <c r="BD101" i="10"/>
  <c r="AT101" i="10"/>
  <c r="AR101" i="10"/>
  <c r="AS101" i="10" s="1"/>
  <c r="AQ101" i="10"/>
  <c r="B101" i="10"/>
  <c r="CR100" i="10"/>
  <c r="CK100" i="10"/>
  <c r="BD100" i="10"/>
  <c r="AT100" i="10"/>
  <c r="AR100" i="10"/>
  <c r="AS100" i="10" s="1"/>
  <c r="AQ100" i="10"/>
  <c r="B100" i="10"/>
  <c r="CR99" i="10"/>
  <c r="CP99" i="10"/>
  <c r="CM99" i="10"/>
  <c r="CK99" i="10"/>
  <c r="BD99" i="10"/>
  <c r="AT99" i="10"/>
  <c r="AR99" i="10"/>
  <c r="AS99" i="10" s="1"/>
  <c r="AQ99" i="10"/>
  <c r="B99" i="10"/>
  <c r="B98" i="10"/>
  <c r="CR97" i="10"/>
  <c r="CP97" i="10"/>
  <c r="CO97" i="10"/>
  <c r="CN97" i="10"/>
  <c r="CM97" i="10"/>
  <c r="CK97" i="10"/>
  <c r="BD97" i="10"/>
  <c r="AT97" i="10"/>
  <c r="AR97" i="10"/>
  <c r="AS97" i="10" s="1"/>
  <c r="AQ97" i="10"/>
  <c r="B97" i="10"/>
  <c r="CR96" i="10"/>
  <c r="CP96" i="10"/>
  <c r="CO96" i="10"/>
  <c r="CN96" i="10"/>
  <c r="CM96" i="10"/>
  <c r="CK96" i="10"/>
  <c r="BD96" i="10"/>
  <c r="AT96" i="10"/>
  <c r="AR96" i="10"/>
  <c r="AS96" i="10" s="1"/>
  <c r="AQ96" i="10"/>
  <c r="B96" i="10"/>
  <c r="CR95" i="10"/>
  <c r="CM95" i="10"/>
  <c r="CK95" i="10"/>
  <c r="BD95" i="10"/>
  <c r="AT95" i="10"/>
  <c r="AR95" i="10"/>
  <c r="AS95" i="10" s="1"/>
  <c r="AQ95" i="10"/>
  <c r="B95" i="10"/>
  <c r="CR94" i="10"/>
  <c r="CP94" i="10"/>
  <c r="CM94" i="10"/>
  <c r="CK94" i="10"/>
  <c r="CN94" i="10" s="1"/>
  <c r="BD94" i="10"/>
  <c r="AT94" i="10"/>
  <c r="AR94" i="10"/>
  <c r="AS94" i="10" s="1"/>
  <c r="AQ94" i="10"/>
  <c r="B94" i="10"/>
  <c r="B93" i="10"/>
  <c r="CR92" i="10"/>
  <c r="CP92" i="10"/>
  <c r="CO92" i="10"/>
  <c r="CN92" i="10"/>
  <c r="CM92" i="10"/>
  <c r="CK92" i="10"/>
  <c r="BD92" i="10"/>
  <c r="AT92" i="10"/>
  <c r="AR92" i="10"/>
  <c r="AS92" i="10" s="1"/>
  <c r="AQ92" i="10"/>
  <c r="B92" i="10"/>
  <c r="CR91" i="10"/>
  <c r="CP91" i="10"/>
  <c r="CO91" i="10"/>
  <c r="CN91" i="10"/>
  <c r="CM91" i="10"/>
  <c r="CK91" i="10"/>
  <c r="BD91" i="10"/>
  <c r="AT91" i="10"/>
  <c r="AR91" i="10"/>
  <c r="AS91" i="10" s="1"/>
  <c r="AQ91" i="10"/>
  <c r="B91" i="10"/>
  <c r="CR90" i="10"/>
  <c r="CM90" i="10"/>
  <c r="CK90" i="10"/>
  <c r="BD90" i="10"/>
  <c r="AT90" i="10"/>
  <c r="AR90" i="10"/>
  <c r="AS90" i="10" s="1"/>
  <c r="AQ90" i="10"/>
  <c r="B90" i="10"/>
  <c r="CR89" i="10"/>
  <c r="CK89" i="10"/>
  <c r="BD89" i="10"/>
  <c r="AT89" i="10"/>
  <c r="AR89" i="10"/>
  <c r="AS89" i="10" s="1"/>
  <c r="AQ89" i="10"/>
  <c r="B89" i="10"/>
  <c r="B88" i="10"/>
  <c r="CR87" i="10"/>
  <c r="CP87" i="10"/>
  <c r="CO87" i="10"/>
  <c r="CN87" i="10"/>
  <c r="CM87" i="10"/>
  <c r="CK87" i="10"/>
  <c r="BD87" i="10"/>
  <c r="AT87" i="10"/>
  <c r="AR87" i="10"/>
  <c r="AS87" i="10" s="1"/>
  <c r="AQ87" i="10"/>
  <c r="B87" i="10"/>
  <c r="CR86" i="10"/>
  <c r="CP86" i="10"/>
  <c r="CO86" i="10"/>
  <c r="CN86" i="10"/>
  <c r="CM86" i="10"/>
  <c r="CK86" i="10"/>
  <c r="BD86" i="10"/>
  <c r="AT86" i="10"/>
  <c r="AR86" i="10"/>
  <c r="AS86" i="10" s="1"/>
  <c r="AQ86" i="10"/>
  <c r="B86" i="10"/>
  <c r="CR85" i="10"/>
  <c r="CP85" i="10"/>
  <c r="CO85" i="10"/>
  <c r="CN85" i="10"/>
  <c r="CM85" i="10"/>
  <c r="CK85" i="10"/>
  <c r="BD85" i="10"/>
  <c r="AT85" i="10"/>
  <c r="AR85" i="10"/>
  <c r="AQ85" i="10"/>
  <c r="B85" i="10"/>
  <c r="CR84" i="10"/>
  <c r="CP84" i="10"/>
  <c r="CM84" i="10"/>
  <c r="CK84" i="10"/>
  <c r="BD84" i="10"/>
  <c r="AT84" i="10"/>
  <c r="AR84" i="10"/>
  <c r="AS84" i="10" s="1"/>
  <c r="AQ84" i="10"/>
  <c r="B84" i="10"/>
  <c r="B83" i="10"/>
  <c r="CR82" i="10"/>
  <c r="CP82" i="10"/>
  <c r="CO82" i="10"/>
  <c r="CN82" i="10"/>
  <c r="CM82" i="10"/>
  <c r="CK82" i="10"/>
  <c r="BD82" i="10"/>
  <c r="AT82" i="10"/>
  <c r="AR82" i="10"/>
  <c r="AS82" i="10" s="1"/>
  <c r="AQ82" i="10"/>
  <c r="B82" i="10"/>
  <c r="CR81" i="10"/>
  <c r="CP81" i="10"/>
  <c r="CM81" i="10"/>
  <c r="CK81" i="10"/>
  <c r="CN81" i="10" s="1"/>
  <c r="CQ81" i="10" s="1"/>
  <c r="BD81" i="10"/>
  <c r="AT81" i="10"/>
  <c r="AR81" i="10"/>
  <c r="AS81" i="10" s="1"/>
  <c r="AQ81" i="10"/>
  <c r="B81" i="10"/>
  <c r="CR80" i="10"/>
  <c r="CM80" i="10"/>
  <c r="CK80" i="10"/>
  <c r="BD80" i="10"/>
  <c r="AT80" i="10"/>
  <c r="AR80" i="10"/>
  <c r="AS80" i="10" s="1"/>
  <c r="AQ80" i="10"/>
  <c r="B80" i="10"/>
  <c r="CR79" i="10"/>
  <c r="CP79" i="10"/>
  <c r="CM79" i="10"/>
  <c r="CK79" i="10"/>
  <c r="BD79" i="10"/>
  <c r="AT79" i="10"/>
  <c r="AR79" i="10"/>
  <c r="AS79" i="10" s="1"/>
  <c r="AQ79" i="10"/>
  <c r="B79" i="10"/>
  <c r="CJ61" i="10"/>
  <c r="CK61" i="10" s="1"/>
  <c r="CN61" i="10" s="1"/>
  <c r="CQ61" i="10" s="1"/>
  <c r="AT45" i="10"/>
  <c r="B78" i="10"/>
  <c r="CR77" i="10"/>
  <c r="CP77" i="10"/>
  <c r="CO77" i="10"/>
  <c r="CN77" i="10"/>
  <c r="CM77" i="10"/>
  <c r="CK77" i="10"/>
  <c r="BD77" i="10"/>
  <c r="AT77" i="10"/>
  <c r="AR77" i="10"/>
  <c r="AS77" i="10" s="1"/>
  <c r="AQ77" i="10"/>
  <c r="B77" i="10"/>
  <c r="CR76" i="10"/>
  <c r="CP76" i="10"/>
  <c r="CO76" i="10"/>
  <c r="CN76" i="10"/>
  <c r="CM76" i="10"/>
  <c r="CK76" i="10"/>
  <c r="BD76" i="10"/>
  <c r="AT76" i="10"/>
  <c r="AR76" i="10"/>
  <c r="AS76" i="10" s="1"/>
  <c r="AQ76" i="10"/>
  <c r="B76" i="10"/>
  <c r="CR75" i="10"/>
  <c r="CM75" i="10"/>
  <c r="CK75" i="10"/>
  <c r="BD75" i="10"/>
  <c r="AT75" i="10"/>
  <c r="AR75" i="10"/>
  <c r="AQ75" i="10"/>
  <c r="B75" i="10"/>
  <c r="CR74" i="10"/>
  <c r="CP74" i="10"/>
  <c r="CM74" i="10"/>
  <c r="CK74" i="10"/>
  <c r="BD74" i="10"/>
  <c r="AT74" i="10"/>
  <c r="AR74" i="10"/>
  <c r="AS74" i="10" s="1"/>
  <c r="AQ74" i="10"/>
  <c r="B74" i="10"/>
  <c r="B73" i="10"/>
  <c r="CR72" i="10"/>
  <c r="CP72" i="10"/>
  <c r="CO72" i="10"/>
  <c r="CN72" i="10"/>
  <c r="CM72" i="10"/>
  <c r="CK72" i="10"/>
  <c r="BD72" i="10"/>
  <c r="AT72" i="10"/>
  <c r="AR72" i="10"/>
  <c r="AS72" i="10" s="1"/>
  <c r="AQ72" i="10"/>
  <c r="B72" i="10"/>
  <c r="CR71" i="10"/>
  <c r="CP71" i="10"/>
  <c r="CO71" i="10"/>
  <c r="CN71" i="10"/>
  <c r="CM71" i="10"/>
  <c r="CK71" i="10"/>
  <c r="BD71" i="10"/>
  <c r="AT71" i="10"/>
  <c r="AR71" i="10"/>
  <c r="AS71" i="10" s="1"/>
  <c r="AQ71" i="10"/>
  <c r="B71" i="10"/>
  <c r="CR70" i="10"/>
  <c r="CM70" i="10"/>
  <c r="CK70" i="10"/>
  <c r="BD70" i="10"/>
  <c r="AT70" i="10"/>
  <c r="AR70" i="10"/>
  <c r="AQ70" i="10"/>
  <c r="B70" i="10"/>
  <c r="CR69" i="10"/>
  <c r="CP69" i="10"/>
  <c r="CM69" i="10"/>
  <c r="CK69" i="10"/>
  <c r="BD69" i="10"/>
  <c r="AT69" i="10"/>
  <c r="AR69" i="10"/>
  <c r="AS69" i="10" s="1"/>
  <c r="AQ69" i="10"/>
  <c r="B69" i="10"/>
  <c r="B68" i="10"/>
  <c r="CR67" i="10"/>
  <c r="CP67" i="10"/>
  <c r="CO67" i="10"/>
  <c r="CN67" i="10"/>
  <c r="CM67" i="10"/>
  <c r="CK67" i="10"/>
  <c r="BD67" i="10"/>
  <c r="AT67" i="10"/>
  <c r="AR67" i="10"/>
  <c r="AS67" i="10" s="1"/>
  <c r="AQ67" i="10"/>
  <c r="B67" i="10"/>
  <c r="CR66" i="10"/>
  <c r="CP66" i="10"/>
  <c r="CO66" i="10"/>
  <c r="CN66" i="10"/>
  <c r="CM66" i="10"/>
  <c r="CK66" i="10"/>
  <c r="BD66" i="10"/>
  <c r="AT66" i="10"/>
  <c r="AR66" i="10"/>
  <c r="AS66" i="10" s="1"/>
  <c r="AQ66" i="10"/>
  <c r="B66" i="10"/>
  <c r="CR65" i="10"/>
  <c r="CM65" i="10"/>
  <c r="CK65" i="10"/>
  <c r="BD65" i="10"/>
  <c r="AT65" i="10"/>
  <c r="AR65" i="10"/>
  <c r="AS65" i="10" s="1"/>
  <c r="AQ65" i="10"/>
  <c r="B65" i="10"/>
  <c r="CR64" i="10"/>
  <c r="CM64" i="10"/>
  <c r="CK64" i="10"/>
  <c r="BD64" i="10"/>
  <c r="AT64" i="10"/>
  <c r="AR64" i="10"/>
  <c r="AS64" i="10" s="1"/>
  <c r="AQ64" i="10"/>
  <c r="B64" i="10"/>
  <c r="B63" i="10"/>
  <c r="CR62" i="10"/>
  <c r="CP62" i="10"/>
  <c r="CO62" i="10"/>
  <c r="CN62" i="10"/>
  <c r="CM62" i="10"/>
  <c r="CK62" i="10"/>
  <c r="BD62" i="10"/>
  <c r="AT62" i="10"/>
  <c r="AR62" i="10"/>
  <c r="AS62" i="10" s="1"/>
  <c r="AQ62" i="10"/>
  <c r="B62" i="10"/>
  <c r="CR61" i="10"/>
  <c r="CM61" i="10"/>
  <c r="BD61" i="10"/>
  <c r="AT61" i="10"/>
  <c r="AR61" i="10"/>
  <c r="AS61" i="10" s="1"/>
  <c r="AQ61" i="10"/>
  <c r="B61" i="10"/>
  <c r="CR60" i="10"/>
  <c r="CM60" i="10"/>
  <c r="CK60" i="10"/>
  <c r="BD60" i="10"/>
  <c r="AT60" i="10"/>
  <c r="AR60" i="10"/>
  <c r="AQ60" i="10"/>
  <c r="B60" i="10"/>
  <c r="CR59" i="10"/>
  <c r="CP59" i="10"/>
  <c r="CM59" i="10"/>
  <c r="CK59" i="10"/>
  <c r="BD59" i="10"/>
  <c r="AT59" i="10"/>
  <c r="AR59" i="10"/>
  <c r="AS59" i="10" s="1"/>
  <c r="AQ59" i="10"/>
  <c r="B59" i="10"/>
  <c r="B48" i="23"/>
  <c r="CR47" i="23"/>
  <c r="CP47" i="23"/>
  <c r="CO47" i="23"/>
  <c r="CN47" i="23"/>
  <c r="CM47" i="23"/>
  <c r="CK47" i="23"/>
  <c r="BD47" i="23"/>
  <c r="AT47" i="23"/>
  <c r="AR47" i="23"/>
  <c r="AS47" i="23" s="1"/>
  <c r="AQ47" i="23"/>
  <c r="B47" i="23"/>
  <c r="CR46" i="23"/>
  <c r="CP46" i="23"/>
  <c r="CO46" i="23"/>
  <c r="CN46" i="23"/>
  <c r="CM46" i="23"/>
  <c r="CK46" i="23"/>
  <c r="BD46" i="23"/>
  <c r="AT46" i="23"/>
  <c r="AR46" i="23"/>
  <c r="AS46" i="23" s="1"/>
  <c r="AQ46" i="23"/>
  <c r="B46" i="23"/>
  <c r="CR45" i="23"/>
  <c r="CM45" i="23"/>
  <c r="CK45" i="23"/>
  <c r="BD45" i="23"/>
  <c r="AT45" i="23"/>
  <c r="AR45" i="23"/>
  <c r="AS45" i="23" s="1"/>
  <c r="AQ45" i="23"/>
  <c r="B45" i="23"/>
  <c r="CR44" i="23"/>
  <c r="CP44" i="23"/>
  <c r="CN44" i="23"/>
  <c r="CQ44" i="23" s="1"/>
  <c r="CM44" i="23"/>
  <c r="CK44" i="23"/>
  <c r="BD44" i="23"/>
  <c r="AT44" i="23"/>
  <c r="AR44" i="23"/>
  <c r="AS44" i="23" s="1"/>
  <c r="AQ44" i="23"/>
  <c r="B44" i="23"/>
  <c r="B78" i="14"/>
  <c r="CR77" i="14"/>
  <c r="CP77" i="14"/>
  <c r="CO77" i="14"/>
  <c r="CN77" i="14"/>
  <c r="CM77" i="14"/>
  <c r="CK77" i="14"/>
  <c r="BD77" i="14"/>
  <c r="AT77" i="14"/>
  <c r="AR77" i="14"/>
  <c r="AS77" i="14" s="1"/>
  <c r="AQ77" i="14"/>
  <c r="B77" i="14"/>
  <c r="CR76" i="14"/>
  <c r="CP76" i="14"/>
  <c r="CO76" i="14"/>
  <c r="CN76" i="14"/>
  <c r="CM76" i="14"/>
  <c r="CK76" i="14"/>
  <c r="BD76" i="14"/>
  <c r="AT76" i="14"/>
  <c r="AR76" i="14"/>
  <c r="AS76" i="14" s="1"/>
  <c r="AQ76" i="14"/>
  <c r="B76" i="14"/>
  <c r="CR75" i="14"/>
  <c r="CN75" i="14"/>
  <c r="CM75" i="14"/>
  <c r="CK75" i="14"/>
  <c r="BD75" i="14"/>
  <c r="AT75" i="14"/>
  <c r="AR75" i="14"/>
  <c r="AS75" i="14" s="1"/>
  <c r="AQ75" i="14"/>
  <c r="B75" i="14"/>
  <c r="CR74" i="14"/>
  <c r="CP74" i="14"/>
  <c r="CM74" i="14"/>
  <c r="CK74" i="14"/>
  <c r="BD74" i="14"/>
  <c r="AT74" i="14"/>
  <c r="AR74" i="14"/>
  <c r="AS74" i="14" s="1"/>
  <c r="AQ74" i="14"/>
  <c r="B74" i="14"/>
  <c r="B73" i="14"/>
  <c r="CR72" i="14"/>
  <c r="CP72" i="14"/>
  <c r="CO72" i="14"/>
  <c r="CN72" i="14"/>
  <c r="CM72" i="14"/>
  <c r="CK72" i="14"/>
  <c r="BD72" i="14"/>
  <c r="AT72" i="14"/>
  <c r="AR72" i="14"/>
  <c r="AS72" i="14" s="1"/>
  <c r="AQ72" i="14"/>
  <c r="B72" i="14"/>
  <c r="CR71" i="14"/>
  <c r="CP71" i="14"/>
  <c r="CO71" i="14"/>
  <c r="CN71" i="14"/>
  <c r="CM71" i="14"/>
  <c r="CK71" i="14"/>
  <c r="BD71" i="14"/>
  <c r="AT71" i="14"/>
  <c r="AR71" i="14"/>
  <c r="AS71" i="14" s="1"/>
  <c r="AQ71" i="14"/>
  <c r="B71" i="14"/>
  <c r="CR70" i="14"/>
  <c r="CP70" i="14"/>
  <c r="CO70" i="14"/>
  <c r="CN70" i="14"/>
  <c r="CM70" i="14"/>
  <c r="CK70" i="14"/>
  <c r="BD70" i="14"/>
  <c r="AT70" i="14"/>
  <c r="AR70" i="14"/>
  <c r="AS70" i="14" s="1"/>
  <c r="AQ70" i="14"/>
  <c r="B70" i="14"/>
  <c r="CR69" i="14"/>
  <c r="CM69" i="14"/>
  <c r="CK69" i="14"/>
  <c r="BD69" i="14"/>
  <c r="AT69" i="14"/>
  <c r="AR69" i="14"/>
  <c r="AS69" i="14" s="1"/>
  <c r="AQ69" i="14"/>
  <c r="B69" i="14"/>
  <c r="B68" i="14"/>
  <c r="CR67" i="14"/>
  <c r="CP67" i="14"/>
  <c r="CO67" i="14"/>
  <c r="CN67" i="14"/>
  <c r="CM67" i="14"/>
  <c r="CK67" i="14"/>
  <c r="BD67" i="14"/>
  <c r="AT67" i="14"/>
  <c r="AR67" i="14"/>
  <c r="AS67" i="14" s="1"/>
  <c r="AQ67" i="14"/>
  <c r="B67" i="14"/>
  <c r="CR66" i="14"/>
  <c r="CM66" i="14"/>
  <c r="CK66" i="14"/>
  <c r="BD66" i="14"/>
  <c r="AT66" i="14"/>
  <c r="AR66" i="14"/>
  <c r="AS66" i="14" s="1"/>
  <c r="AQ66" i="14"/>
  <c r="B66" i="14"/>
  <c r="CR65" i="14"/>
  <c r="CP65" i="14"/>
  <c r="CM65" i="14"/>
  <c r="CK65" i="14"/>
  <c r="CN65" i="14" s="1"/>
  <c r="CQ65" i="14" s="1"/>
  <c r="BD65" i="14"/>
  <c r="AT65" i="14"/>
  <c r="AR65" i="14"/>
  <c r="AQ65" i="14"/>
  <c r="B65" i="14"/>
  <c r="CR64" i="14"/>
  <c r="CM64" i="14"/>
  <c r="CK64" i="14"/>
  <c r="BD64" i="14"/>
  <c r="AT64" i="14"/>
  <c r="AR64" i="14"/>
  <c r="AS64" i="14" s="1"/>
  <c r="AQ64" i="14"/>
  <c r="B64" i="14"/>
  <c r="B63" i="14"/>
  <c r="CR62" i="14"/>
  <c r="CP62" i="14"/>
  <c r="CO62" i="14"/>
  <c r="CN62" i="14"/>
  <c r="CM62" i="14"/>
  <c r="CK62" i="14"/>
  <c r="BD62" i="14"/>
  <c r="AT62" i="14"/>
  <c r="AR62" i="14"/>
  <c r="AS62" i="14" s="1"/>
  <c r="AQ62" i="14"/>
  <c r="B62" i="14"/>
  <c r="CR61" i="14"/>
  <c r="CP61" i="14"/>
  <c r="CM61" i="14"/>
  <c r="CK61" i="14"/>
  <c r="CN61" i="14" s="1"/>
  <c r="CQ61" i="14" s="1"/>
  <c r="BD61" i="14"/>
  <c r="AT61" i="14"/>
  <c r="AR61" i="14"/>
  <c r="AS61" i="14" s="1"/>
  <c r="AQ61" i="14"/>
  <c r="B61" i="14"/>
  <c r="CR60" i="14"/>
  <c r="CP60" i="14"/>
  <c r="CM60" i="14"/>
  <c r="CK60" i="14"/>
  <c r="CN60" i="14" s="1"/>
  <c r="CQ60" i="14" s="1"/>
  <c r="BD60" i="14"/>
  <c r="AT60" i="14"/>
  <c r="AR60" i="14"/>
  <c r="AQ60" i="14"/>
  <c r="B60" i="14"/>
  <c r="CR59" i="14"/>
  <c r="CM59" i="14"/>
  <c r="CK59" i="14"/>
  <c r="BD59" i="14"/>
  <c r="AT59" i="14"/>
  <c r="AR59" i="14"/>
  <c r="AS59" i="14" s="1"/>
  <c r="AQ59" i="14"/>
  <c r="B59" i="14"/>
  <c r="B58" i="14"/>
  <c r="CR57" i="14"/>
  <c r="CP57" i="14"/>
  <c r="CO57" i="14"/>
  <c r="CN57" i="14"/>
  <c r="CM57" i="14"/>
  <c r="CK57" i="14"/>
  <c r="BD57" i="14"/>
  <c r="AT57" i="14"/>
  <c r="AR57" i="14"/>
  <c r="AS57" i="14" s="1"/>
  <c r="AQ57" i="14"/>
  <c r="B57" i="14"/>
  <c r="CR56" i="14"/>
  <c r="CP56" i="14"/>
  <c r="CO56" i="14"/>
  <c r="CN56" i="14"/>
  <c r="CM56" i="14"/>
  <c r="CK56" i="14"/>
  <c r="BD56" i="14"/>
  <c r="AT56" i="14"/>
  <c r="AR56" i="14"/>
  <c r="AS56" i="14" s="1"/>
  <c r="AQ56" i="14"/>
  <c r="B56" i="14"/>
  <c r="CR55" i="14"/>
  <c r="CM55" i="14"/>
  <c r="CK55" i="14"/>
  <c r="BD55" i="14"/>
  <c r="AT55" i="14"/>
  <c r="AR55" i="14"/>
  <c r="AS55" i="14" s="1"/>
  <c r="AQ55" i="14"/>
  <c r="B55" i="14"/>
  <c r="CR54" i="14"/>
  <c r="CM54" i="14"/>
  <c r="CK54" i="14"/>
  <c r="BD54" i="14"/>
  <c r="AT54" i="14"/>
  <c r="AR54" i="14"/>
  <c r="AS54" i="14" s="1"/>
  <c r="AQ54" i="14"/>
  <c r="B54" i="14"/>
  <c r="B53" i="14"/>
  <c r="CR52" i="14"/>
  <c r="CP52" i="14"/>
  <c r="CO52" i="14"/>
  <c r="CN52" i="14"/>
  <c r="CM52" i="14"/>
  <c r="CK52" i="14"/>
  <c r="BD52" i="14"/>
  <c r="AT52" i="14"/>
  <c r="AR52" i="14"/>
  <c r="AS52" i="14" s="1"/>
  <c r="AQ52" i="14"/>
  <c r="B52" i="14"/>
  <c r="CR51" i="14"/>
  <c r="CP51" i="14"/>
  <c r="CO51" i="14"/>
  <c r="CN51" i="14"/>
  <c r="CM51" i="14"/>
  <c r="CK51" i="14"/>
  <c r="BD51" i="14"/>
  <c r="AT51" i="14"/>
  <c r="AR51" i="14"/>
  <c r="AS51" i="14" s="1"/>
  <c r="AQ51" i="14"/>
  <c r="B51" i="14"/>
  <c r="CR50" i="14"/>
  <c r="CM50" i="14"/>
  <c r="CK50" i="14"/>
  <c r="BD50" i="14"/>
  <c r="AT50" i="14"/>
  <c r="AR50" i="14"/>
  <c r="AS50" i="14" s="1"/>
  <c r="AQ50" i="14"/>
  <c r="B50" i="14"/>
  <c r="CR49" i="14"/>
  <c r="CM49" i="14"/>
  <c r="CK49" i="14"/>
  <c r="BD49" i="14"/>
  <c r="AT49" i="14"/>
  <c r="AR49" i="14"/>
  <c r="AS49" i="14" s="1"/>
  <c r="AQ49" i="14"/>
  <c r="B49" i="14"/>
  <c r="B63" i="11"/>
  <c r="CM62" i="11"/>
  <c r="CK62" i="11"/>
  <c r="CJ62" i="11"/>
  <c r="CI62" i="11"/>
  <c r="CH62" i="11"/>
  <c r="CF62" i="11"/>
  <c r="AY62" i="11"/>
  <c r="AR62" i="11"/>
  <c r="AP62" i="11"/>
  <c r="AQ62" i="11" s="1"/>
  <c r="AO62" i="11"/>
  <c r="B62" i="11"/>
  <c r="CM61" i="11"/>
  <c r="CK61" i="11"/>
  <c r="CJ61" i="11"/>
  <c r="CI61" i="11"/>
  <c r="CH61" i="11"/>
  <c r="CF61" i="11"/>
  <c r="AY61" i="11"/>
  <c r="AR61" i="11"/>
  <c r="AP61" i="11"/>
  <c r="AQ61" i="11" s="1"/>
  <c r="AO61" i="11"/>
  <c r="CM60" i="11"/>
  <c r="CK60" i="11"/>
  <c r="CH60" i="11"/>
  <c r="CF60" i="11"/>
  <c r="CI60" i="11" s="1"/>
  <c r="CL60" i="11" s="1"/>
  <c r="AY60" i="11"/>
  <c r="AR60" i="11"/>
  <c r="AP60" i="11"/>
  <c r="AO60" i="11"/>
  <c r="B60" i="11"/>
  <c r="CM59" i="11"/>
  <c r="CK59" i="11"/>
  <c r="CH59" i="11"/>
  <c r="CH63" i="11" s="1"/>
  <c r="CF59" i="11"/>
  <c r="CI59" i="11" s="1"/>
  <c r="AY59" i="11"/>
  <c r="AR59" i="11"/>
  <c r="AP59" i="11"/>
  <c r="AQ59" i="11" s="1"/>
  <c r="AO59" i="11"/>
  <c r="B59" i="11"/>
  <c r="B68" i="12"/>
  <c r="CM67" i="12"/>
  <c r="CK67" i="12"/>
  <c r="CJ67" i="12"/>
  <c r="CI67" i="12"/>
  <c r="CH67" i="12"/>
  <c r="CF67" i="12"/>
  <c r="AY67" i="12"/>
  <c r="AR67" i="12"/>
  <c r="AP67" i="12"/>
  <c r="AQ67" i="12" s="1"/>
  <c r="AO67" i="12"/>
  <c r="B67" i="12"/>
  <c r="CM66" i="12"/>
  <c r="CK66" i="12"/>
  <c r="CJ66" i="12"/>
  <c r="CI66" i="12"/>
  <c r="CH66" i="12"/>
  <c r="CF66" i="12"/>
  <c r="AY66" i="12"/>
  <c r="AR66" i="12"/>
  <c r="AP66" i="12"/>
  <c r="AQ66" i="12" s="1"/>
  <c r="AO66" i="12"/>
  <c r="B66" i="12"/>
  <c r="CM65" i="12"/>
  <c r="CH65" i="12"/>
  <c r="CF65" i="12"/>
  <c r="AY65" i="12"/>
  <c r="AR65" i="12"/>
  <c r="AP65" i="12"/>
  <c r="AO65" i="12"/>
  <c r="B65" i="12"/>
  <c r="CM64" i="12"/>
  <c r="CK64" i="12"/>
  <c r="CH64" i="12"/>
  <c r="CF64" i="12"/>
  <c r="CI64" i="12" s="1"/>
  <c r="AY64" i="12"/>
  <c r="AR64" i="12"/>
  <c r="AP64" i="12"/>
  <c r="AQ64" i="12" s="1"/>
  <c r="AO64" i="12"/>
  <c r="B64" i="12"/>
  <c r="B63" i="12"/>
  <c r="CM62" i="12"/>
  <c r="CK62" i="12"/>
  <c r="CJ62" i="12"/>
  <c r="CI62" i="12"/>
  <c r="CH62" i="12"/>
  <c r="CF62" i="12"/>
  <c r="AY62" i="12"/>
  <c r="AR62" i="12"/>
  <c r="AP62" i="12"/>
  <c r="AQ62" i="12" s="1"/>
  <c r="AO62" i="12"/>
  <c r="B62" i="12"/>
  <c r="CM61" i="12"/>
  <c r="CK61" i="12"/>
  <c r="CJ61" i="12"/>
  <c r="CI61" i="12"/>
  <c r="CH61" i="12"/>
  <c r="CF61" i="12"/>
  <c r="AY61" i="12"/>
  <c r="AR61" i="12"/>
  <c r="AP61" i="12"/>
  <c r="AQ61" i="12" s="1"/>
  <c r="AO61" i="12"/>
  <c r="B61" i="12"/>
  <c r="CM60" i="12"/>
  <c r="CK60" i="12"/>
  <c r="CH60" i="12"/>
  <c r="CF60" i="12"/>
  <c r="CI60" i="12" s="1"/>
  <c r="CL60" i="12" s="1"/>
  <c r="AY60" i="12"/>
  <c r="AR60" i="12"/>
  <c r="AP60" i="12"/>
  <c r="AQ60" i="12" s="1"/>
  <c r="AO60" i="12"/>
  <c r="B60" i="12"/>
  <c r="CM59" i="12"/>
  <c r="CH59" i="12"/>
  <c r="CF59" i="12"/>
  <c r="AY59" i="12"/>
  <c r="AR59" i="12"/>
  <c r="AP59" i="12"/>
  <c r="AO59" i="12"/>
  <c r="B59" i="12"/>
  <c r="B58" i="12"/>
  <c r="CM57" i="12"/>
  <c r="CK57" i="12"/>
  <c r="CJ57" i="12"/>
  <c r="CI57" i="12"/>
  <c r="CH57" i="12"/>
  <c r="CF57" i="12"/>
  <c r="AY57" i="12"/>
  <c r="AR57" i="12"/>
  <c r="AP57" i="12"/>
  <c r="AQ57" i="12" s="1"/>
  <c r="AO57" i="12"/>
  <c r="B57" i="12"/>
  <c r="CM56" i="12"/>
  <c r="CK56" i="12"/>
  <c r="CJ56" i="12"/>
  <c r="CI56" i="12"/>
  <c r="CH56" i="12"/>
  <c r="CF56" i="12"/>
  <c r="AY56" i="12"/>
  <c r="AR56" i="12"/>
  <c r="AP56" i="12"/>
  <c r="AQ56" i="12" s="1"/>
  <c r="AO56" i="12"/>
  <c r="B56" i="12"/>
  <c r="CM55" i="12"/>
  <c r="CH55" i="12"/>
  <c r="CF55" i="12"/>
  <c r="AY55" i="12"/>
  <c r="AR55" i="12"/>
  <c r="AP55" i="12"/>
  <c r="AQ55" i="12" s="1"/>
  <c r="AO55" i="12"/>
  <c r="B55" i="12"/>
  <c r="CM54" i="12"/>
  <c r="CK54" i="12"/>
  <c r="CH54" i="12"/>
  <c r="CF54" i="12"/>
  <c r="CI54" i="12" s="1"/>
  <c r="CL54" i="12" s="1"/>
  <c r="AY54" i="12"/>
  <c r="AR54" i="12"/>
  <c r="AP54" i="12"/>
  <c r="AQ54" i="12" s="1"/>
  <c r="AO54" i="12"/>
  <c r="B54" i="12"/>
  <c r="B53" i="12"/>
  <c r="CM52" i="12"/>
  <c r="CK52" i="12"/>
  <c r="CJ52" i="12"/>
  <c r="CI52" i="12"/>
  <c r="CH52" i="12"/>
  <c r="CF52" i="12"/>
  <c r="AY52" i="12"/>
  <c r="AR52" i="12"/>
  <c r="AP52" i="12"/>
  <c r="AQ52" i="12" s="1"/>
  <c r="AO52" i="12"/>
  <c r="B52" i="12"/>
  <c r="CM51" i="12"/>
  <c r="CK51" i="12"/>
  <c r="CJ51" i="12" s="1"/>
  <c r="CI51" i="12"/>
  <c r="CH51" i="12"/>
  <c r="CF51" i="12"/>
  <c r="AY51" i="12"/>
  <c r="AR51" i="12"/>
  <c r="AP51" i="12"/>
  <c r="AQ51" i="12" s="1"/>
  <c r="AO51" i="12"/>
  <c r="B51" i="12"/>
  <c r="CM50" i="12"/>
  <c r="CK50" i="12"/>
  <c r="CH50" i="12"/>
  <c r="CF50" i="12"/>
  <c r="CI50" i="12" s="1"/>
  <c r="CL50" i="12" s="1"/>
  <c r="AY50" i="12"/>
  <c r="AR50" i="12"/>
  <c r="AP50" i="12"/>
  <c r="AQ50" i="12" s="1"/>
  <c r="AO50" i="12"/>
  <c r="B50" i="12"/>
  <c r="CM49" i="12"/>
  <c r="CH49" i="12"/>
  <c r="CF49" i="12"/>
  <c r="AY49" i="12"/>
  <c r="AR49" i="12"/>
  <c r="AP49" i="12"/>
  <c r="AO49" i="12"/>
  <c r="B49" i="12"/>
  <c r="B48" i="12"/>
  <c r="CM47" i="12"/>
  <c r="CK47" i="12"/>
  <c r="CJ47" i="12"/>
  <c r="CI47" i="12"/>
  <c r="CH47" i="12"/>
  <c r="CF47" i="12"/>
  <c r="AY47" i="12"/>
  <c r="AR47" i="12"/>
  <c r="AP47" i="12"/>
  <c r="AQ47" i="12" s="1"/>
  <c r="AO47" i="12"/>
  <c r="B47" i="12"/>
  <c r="CM46" i="12"/>
  <c r="CK46" i="12"/>
  <c r="CJ46" i="12"/>
  <c r="CI46" i="12"/>
  <c r="CH46" i="12"/>
  <c r="CF46" i="12"/>
  <c r="AY46" i="12"/>
  <c r="AR46" i="12"/>
  <c r="AP46" i="12"/>
  <c r="AQ46" i="12" s="1"/>
  <c r="AO46" i="12"/>
  <c r="B46" i="12"/>
  <c r="CM45" i="12"/>
  <c r="CH45" i="12"/>
  <c r="CF45" i="12"/>
  <c r="AY45" i="12"/>
  <c r="AR45" i="12"/>
  <c r="AP45" i="12"/>
  <c r="AQ45" i="12" s="1"/>
  <c r="AO45" i="12"/>
  <c r="B45" i="12"/>
  <c r="CM44" i="12"/>
  <c r="CK44" i="12"/>
  <c r="CH44" i="12"/>
  <c r="CF44" i="12"/>
  <c r="CI44" i="12" s="1"/>
  <c r="CL44" i="12" s="1"/>
  <c r="AY44" i="12"/>
  <c r="AR44" i="12"/>
  <c r="AP44" i="12"/>
  <c r="AQ44" i="12" s="1"/>
  <c r="AO44" i="12"/>
  <c r="B44" i="12"/>
  <c r="B43" i="12"/>
  <c r="CM42" i="12"/>
  <c r="CK42" i="12"/>
  <c r="CJ42" i="12"/>
  <c r="CI42" i="12"/>
  <c r="CH42" i="12"/>
  <c r="CF42" i="12"/>
  <c r="AY42" i="12"/>
  <c r="AR42" i="12"/>
  <c r="AP42" i="12"/>
  <c r="AQ42" i="12" s="1"/>
  <c r="AO42" i="12"/>
  <c r="B42" i="12"/>
  <c r="CM41" i="12"/>
  <c r="CK41" i="12"/>
  <c r="CJ41" i="12"/>
  <c r="CI41" i="12"/>
  <c r="CH41" i="12"/>
  <c r="CF41" i="12"/>
  <c r="AY41" i="12"/>
  <c r="AR41" i="12"/>
  <c r="AP41" i="12"/>
  <c r="AQ41" i="12" s="1"/>
  <c r="AO41" i="12"/>
  <c r="B41" i="12"/>
  <c r="CM40" i="12"/>
  <c r="CK40" i="12"/>
  <c r="CH40" i="12"/>
  <c r="CF40" i="12"/>
  <c r="CI40" i="12" s="1"/>
  <c r="CL40" i="12" s="1"/>
  <c r="AY40" i="12"/>
  <c r="AR40" i="12"/>
  <c r="AP40" i="12"/>
  <c r="AQ40" i="12" s="1"/>
  <c r="AO40" i="12"/>
  <c r="B40" i="12"/>
  <c r="CM39" i="12"/>
  <c r="CH39" i="12"/>
  <c r="CF39" i="12"/>
  <c r="AY39" i="12"/>
  <c r="AR39" i="12"/>
  <c r="AP39" i="12"/>
  <c r="AO39" i="12"/>
  <c r="B39" i="12"/>
  <c r="CI170" i="12" l="1"/>
  <c r="CL170" i="12" s="1"/>
  <c r="CH138" i="12"/>
  <c r="CI155" i="12"/>
  <c r="CL155" i="12" s="1"/>
  <c r="CI160" i="12"/>
  <c r="CL160" i="12" s="1"/>
  <c r="AQ138" i="23"/>
  <c r="CK88" i="23"/>
  <c r="CN104" i="23"/>
  <c r="CN115" i="23"/>
  <c r="CQ115" i="23" s="1"/>
  <c r="CN116" i="23"/>
  <c r="CQ116" i="23" s="1"/>
  <c r="AQ133" i="14"/>
  <c r="CK68" i="14"/>
  <c r="CQ159" i="10"/>
  <c r="CQ163" i="10" s="1"/>
  <c r="CK128" i="14"/>
  <c r="CM143" i="14"/>
  <c r="CN147" i="14"/>
  <c r="CQ147" i="14" s="1"/>
  <c r="CK58" i="14"/>
  <c r="CQ158" i="10"/>
  <c r="CQ173" i="14"/>
  <c r="CN135" i="10"/>
  <c r="CQ135" i="10" s="1"/>
  <c r="CN143" i="10"/>
  <c r="CI39" i="12"/>
  <c r="CL39" i="12" s="1"/>
  <c r="CH63" i="12"/>
  <c r="CI65" i="12"/>
  <c r="CL65" i="12" s="1"/>
  <c r="AP123" i="12"/>
  <c r="CI213" i="12"/>
  <c r="CM63" i="11"/>
  <c r="AS73" i="14"/>
  <c r="AR53" i="23"/>
  <c r="CK133" i="14"/>
  <c r="CN49" i="14"/>
  <c r="CN50" i="14"/>
  <c r="CQ50" i="14" s="1"/>
  <c r="CN55" i="23"/>
  <c r="CQ55" i="23" s="1"/>
  <c r="CM108" i="14"/>
  <c r="AQ88" i="10"/>
  <c r="CN70" i="23"/>
  <c r="CQ70" i="23" s="1"/>
  <c r="CN158" i="23"/>
  <c r="CK93" i="14"/>
  <c r="CN90" i="14"/>
  <c r="CQ90" i="14" s="1"/>
  <c r="CN96" i="14"/>
  <c r="CQ96" i="14" s="1"/>
  <c r="CK103" i="14"/>
  <c r="CI149" i="12"/>
  <c r="CL149" i="12" s="1"/>
  <c r="CK148" i="14"/>
  <c r="CN145" i="14"/>
  <c r="CQ145" i="14" s="1"/>
  <c r="CI203" i="12"/>
  <c r="CN140" i="14"/>
  <c r="CQ140" i="14" s="1"/>
  <c r="CM63" i="14"/>
  <c r="AQ78" i="14"/>
  <c r="AQ93" i="10"/>
  <c r="CN125" i="14"/>
  <c r="CQ125" i="14" s="1"/>
  <c r="CN105" i="23"/>
  <c r="CQ105" i="23" s="1"/>
  <c r="CK123" i="14"/>
  <c r="CN153" i="14"/>
  <c r="AQ93" i="14"/>
  <c r="AQ103" i="14"/>
  <c r="CH53" i="12"/>
  <c r="CK93" i="23"/>
  <c r="CM113" i="14"/>
  <c r="CN100" i="23"/>
  <c r="CQ100" i="23" s="1"/>
  <c r="CN130" i="10"/>
  <c r="CQ130" i="10" s="1"/>
  <c r="CN121" i="23"/>
  <c r="CQ121" i="23" s="1"/>
  <c r="CN153" i="23"/>
  <c r="AQ113" i="14"/>
  <c r="CN115" i="14"/>
  <c r="CQ115" i="14" s="1"/>
  <c r="CM138" i="23"/>
  <c r="CN105" i="14"/>
  <c r="CQ105" i="14" s="1"/>
  <c r="AQ118" i="10"/>
  <c r="CN79" i="23"/>
  <c r="CQ79" i="23" s="1"/>
  <c r="CN81" i="23"/>
  <c r="CQ81" i="23" s="1"/>
  <c r="AO138" i="12"/>
  <c r="CN130" i="14"/>
  <c r="CQ130" i="14" s="1"/>
  <c r="CI55" i="12"/>
  <c r="CL55" i="12" s="1"/>
  <c r="CK113" i="14"/>
  <c r="CN120" i="23"/>
  <c r="CQ120" i="23" s="1"/>
  <c r="CN122" i="23"/>
  <c r="CQ122" i="23" s="1"/>
  <c r="CM43" i="12"/>
  <c r="CI45" i="12"/>
  <c r="CL45" i="12" s="1"/>
  <c r="CN95" i="14"/>
  <c r="CQ95" i="14" s="1"/>
  <c r="CN139" i="14"/>
  <c r="CN143" i="14" s="1"/>
  <c r="CN124" i="23"/>
  <c r="CQ124" i="23" s="1"/>
  <c r="CK118" i="14"/>
  <c r="CK68" i="10"/>
  <c r="CM88" i="14"/>
  <c r="CM93" i="14"/>
  <c r="CM103" i="14"/>
  <c r="CH103" i="12"/>
  <c r="CI100" i="12"/>
  <c r="CL100" i="12" s="1"/>
  <c r="CN115" i="10"/>
  <c r="CQ115" i="10" s="1"/>
  <c r="CN85" i="23"/>
  <c r="CQ85" i="23" s="1"/>
  <c r="CN109" i="23"/>
  <c r="CQ109" i="23" s="1"/>
  <c r="CQ113" i="23" s="1"/>
  <c r="CH188" i="12"/>
  <c r="CN163" i="23"/>
  <c r="AP53" i="12"/>
  <c r="CH158" i="12"/>
  <c r="CH43" i="12"/>
  <c r="CI80" i="12"/>
  <c r="CL80" i="12" s="1"/>
  <c r="CI89" i="12"/>
  <c r="CL89" i="12" s="1"/>
  <c r="CI95" i="12"/>
  <c r="CL95" i="12" s="1"/>
  <c r="CH108" i="12"/>
  <c r="CH113" i="12"/>
  <c r="CI110" i="12"/>
  <c r="CL110" i="12" s="1"/>
  <c r="AP188" i="12"/>
  <c r="CH48" i="12"/>
  <c r="CI49" i="12"/>
  <c r="CL49" i="12" s="1"/>
  <c r="CH58" i="12"/>
  <c r="CH73" i="12"/>
  <c r="CH78" i="12"/>
  <c r="CI75" i="12"/>
  <c r="CL75" i="12" s="1"/>
  <c r="CM88" i="12"/>
  <c r="CH93" i="12"/>
  <c r="CM108" i="12"/>
  <c r="CH123" i="12"/>
  <c r="CI120" i="12"/>
  <c r="CL120" i="12" s="1"/>
  <c r="CH128" i="12"/>
  <c r="CI135" i="12"/>
  <c r="CL135" i="12" s="1"/>
  <c r="CH178" i="12"/>
  <c r="CL204" i="12"/>
  <c r="CM53" i="12"/>
  <c r="CH68" i="12"/>
  <c r="AP88" i="12"/>
  <c r="CI130" i="12"/>
  <c r="CL130" i="12" s="1"/>
  <c r="AO63" i="12"/>
  <c r="AP78" i="12"/>
  <c r="AP128" i="12"/>
  <c r="AP178" i="12"/>
  <c r="CM188" i="12"/>
  <c r="CQ139" i="23"/>
  <c r="CQ143" i="23" s="1"/>
  <c r="CK63" i="23"/>
  <c r="CM83" i="23"/>
  <c r="CN80" i="23"/>
  <c r="CQ80" i="23" s="1"/>
  <c r="CK103" i="23"/>
  <c r="CK123" i="23"/>
  <c r="CM143" i="23"/>
  <c r="CN148" i="23"/>
  <c r="CK53" i="23"/>
  <c r="CM68" i="23"/>
  <c r="CM103" i="23"/>
  <c r="CN45" i="23"/>
  <c r="CQ45" i="23" s="1"/>
  <c r="CM53" i="23"/>
  <c r="CN50" i="23"/>
  <c r="CQ50" i="23" s="1"/>
  <c r="CN60" i="23"/>
  <c r="CQ60" i="23" s="1"/>
  <c r="CN65" i="23"/>
  <c r="CQ65" i="23" s="1"/>
  <c r="CK73" i="23"/>
  <c r="CN94" i="23"/>
  <c r="CQ94" i="23" s="1"/>
  <c r="CQ98" i="23" s="1"/>
  <c r="CK133" i="23"/>
  <c r="AQ143" i="23"/>
  <c r="CP143" i="23"/>
  <c r="CM98" i="23"/>
  <c r="CK138" i="23"/>
  <c r="CM113" i="23"/>
  <c r="CK143" i="23"/>
  <c r="CK128" i="10"/>
  <c r="CQ153" i="10"/>
  <c r="CK93" i="10"/>
  <c r="CN109" i="10"/>
  <c r="CN120" i="10"/>
  <c r="CQ120" i="10" s="1"/>
  <c r="AQ68" i="10"/>
  <c r="CP61" i="10"/>
  <c r="AQ63" i="10"/>
  <c r="AQ128" i="10"/>
  <c r="CN70" i="10"/>
  <c r="CQ70" i="10" s="1"/>
  <c r="CN153" i="10"/>
  <c r="CM53" i="14"/>
  <c r="AQ68" i="14"/>
  <c r="CN66" i="14"/>
  <c r="CQ66" i="14" s="1"/>
  <c r="AQ73" i="14"/>
  <c r="CK78" i="14"/>
  <c r="CK83" i="14"/>
  <c r="AS103" i="14"/>
  <c r="AR128" i="14"/>
  <c r="CK138" i="14"/>
  <c r="CK53" i="14"/>
  <c r="CM78" i="14"/>
  <c r="CN80" i="14"/>
  <c r="CQ80" i="14" s="1"/>
  <c r="CK88" i="14"/>
  <c r="CN97" i="14"/>
  <c r="CQ97" i="14" s="1"/>
  <c r="CM138" i="14"/>
  <c r="CN55" i="14"/>
  <c r="CQ55" i="14" s="1"/>
  <c r="CK73" i="14"/>
  <c r="CN120" i="14"/>
  <c r="CQ120" i="14" s="1"/>
  <c r="CN64" i="14"/>
  <c r="CQ64" i="14" s="1"/>
  <c r="CM73" i="14"/>
  <c r="CK108" i="14"/>
  <c r="CK143" i="14"/>
  <c r="CN144" i="14"/>
  <c r="CQ144" i="14" s="1"/>
  <c r="CQ148" i="14" s="1"/>
  <c r="CN90" i="10"/>
  <c r="CQ90" i="10" s="1"/>
  <c r="CN95" i="10"/>
  <c r="CQ95" i="10" s="1"/>
  <c r="CM83" i="10"/>
  <c r="CN60" i="10"/>
  <c r="CQ60" i="10" s="1"/>
  <c r="CN65" i="10"/>
  <c r="CQ65" i="10" s="1"/>
  <c r="AR88" i="10"/>
  <c r="CN110" i="10"/>
  <c r="CQ110" i="10" s="1"/>
  <c r="CN136" i="10"/>
  <c r="CQ136" i="10" s="1"/>
  <c r="CQ138" i="10" s="1"/>
  <c r="AR73" i="10"/>
  <c r="AQ133" i="10"/>
  <c r="CK133" i="10"/>
  <c r="AP63" i="11"/>
  <c r="AO63" i="11"/>
  <c r="CI63" i="11"/>
  <c r="CK63" i="11"/>
  <c r="CL59" i="11"/>
  <c r="CN158" i="10"/>
  <c r="CN158" i="14"/>
  <c r="CI193" i="12"/>
  <c r="CL189" i="12"/>
  <c r="AQ84" i="12"/>
  <c r="AQ88" i="12" s="1"/>
  <c r="CH88" i="12"/>
  <c r="CI148" i="12"/>
  <c r="CM178" i="12"/>
  <c r="AP193" i="12"/>
  <c r="CH193" i="12"/>
  <c r="CM193" i="12"/>
  <c r="AP68" i="12"/>
  <c r="AP113" i="12"/>
  <c r="CH148" i="12"/>
  <c r="AP163" i="12"/>
  <c r="CH163" i="12"/>
  <c r="CH173" i="12"/>
  <c r="CH183" i="12"/>
  <c r="AO188" i="12"/>
  <c r="CI198" i="12"/>
  <c r="CI69" i="12"/>
  <c r="CL69" i="12" s="1"/>
  <c r="CI79" i="12"/>
  <c r="CH118" i="12"/>
  <c r="CM128" i="12"/>
  <c r="CH153" i="12"/>
  <c r="CI165" i="12"/>
  <c r="CL165" i="12" s="1"/>
  <c r="CH143" i="12"/>
  <c r="CM148" i="12"/>
  <c r="CM118" i="14"/>
  <c r="CN114" i="14"/>
  <c r="CI179" i="12"/>
  <c r="CI183" i="12" s="1"/>
  <c r="CM123" i="23"/>
  <c r="CN134" i="14"/>
  <c r="CN138" i="14" s="1"/>
  <c r="CM148" i="14"/>
  <c r="AQ189" i="12"/>
  <c r="AQ193" i="12" s="1"/>
  <c r="AO193" i="12"/>
  <c r="CM183" i="12"/>
  <c r="AP183" i="12"/>
  <c r="AQ179" i="12"/>
  <c r="AQ183" i="12" s="1"/>
  <c r="AO183" i="12"/>
  <c r="CM163" i="12"/>
  <c r="AQ159" i="12"/>
  <c r="AQ163" i="12" s="1"/>
  <c r="AO163" i="12"/>
  <c r="CI163" i="12"/>
  <c r="CN64" i="10"/>
  <c r="CQ64" i="10" s="1"/>
  <c r="AQ73" i="10"/>
  <c r="CN75" i="10"/>
  <c r="CQ75" i="10" s="1"/>
  <c r="CK88" i="10"/>
  <c r="AQ108" i="10"/>
  <c r="CK113" i="10"/>
  <c r="CK118" i="10"/>
  <c r="CM128" i="10"/>
  <c r="CM133" i="10"/>
  <c r="CK73" i="10"/>
  <c r="CM88" i="10"/>
  <c r="AS98" i="10"/>
  <c r="CK98" i="10"/>
  <c r="CK103" i="10"/>
  <c r="CK108" i="10"/>
  <c r="CM113" i="10"/>
  <c r="CM118" i="10"/>
  <c r="CK123" i="10"/>
  <c r="AR133" i="10"/>
  <c r="CK138" i="10"/>
  <c r="AQ78" i="10"/>
  <c r="CK78" i="10"/>
  <c r="CP88" i="10"/>
  <c r="CN100" i="10"/>
  <c r="CQ100" i="10" s="1"/>
  <c r="CN105" i="10"/>
  <c r="CQ105" i="10" s="1"/>
  <c r="AR148" i="14"/>
  <c r="AQ148" i="14"/>
  <c r="AR138" i="14"/>
  <c r="AQ138" i="14"/>
  <c r="AR143" i="14"/>
  <c r="AQ143" i="14"/>
  <c r="AR118" i="14"/>
  <c r="AQ118" i="14"/>
  <c r="AQ133" i="23"/>
  <c r="AS123" i="23"/>
  <c r="AQ123" i="23"/>
  <c r="CN99" i="23"/>
  <c r="CQ99" i="23" s="1"/>
  <c r="CQ103" i="23" s="1"/>
  <c r="AQ103" i="23"/>
  <c r="AP148" i="12"/>
  <c r="AQ144" i="12"/>
  <c r="AQ148" i="12" s="1"/>
  <c r="AO148" i="12"/>
  <c r="CH168" i="12"/>
  <c r="CI164" i="12"/>
  <c r="CM168" i="12"/>
  <c r="AQ168" i="12"/>
  <c r="AP168" i="12"/>
  <c r="AO168" i="12"/>
  <c r="CL109" i="12"/>
  <c r="CM128" i="14"/>
  <c r="CN124" i="14"/>
  <c r="AQ128" i="14"/>
  <c r="CI184" i="12"/>
  <c r="AQ184" i="12"/>
  <c r="AQ188" i="12" s="1"/>
  <c r="AQ174" i="12"/>
  <c r="AQ178" i="12" s="1"/>
  <c r="AO178" i="12"/>
  <c r="CI178" i="12"/>
  <c r="CK178" i="12"/>
  <c r="CM173" i="12"/>
  <c r="AP173" i="12"/>
  <c r="AQ169" i="12"/>
  <c r="AQ173" i="12" s="1"/>
  <c r="AO173" i="12"/>
  <c r="CI173" i="12"/>
  <c r="CM138" i="10"/>
  <c r="AQ138" i="10"/>
  <c r="AR138" i="10"/>
  <c r="CI88" i="12"/>
  <c r="CK88" i="12"/>
  <c r="CP128" i="10"/>
  <c r="CQ68" i="14"/>
  <c r="CL174" i="12"/>
  <c r="CK48" i="23"/>
  <c r="CK58" i="23"/>
  <c r="CN76" i="23"/>
  <c r="CQ76" i="23" s="1"/>
  <c r="CK83" i="23"/>
  <c r="AR108" i="23"/>
  <c r="CK108" i="23"/>
  <c r="AQ118" i="23"/>
  <c r="CK118" i="23"/>
  <c r="AR118" i="23"/>
  <c r="CN119" i="23"/>
  <c r="CQ119" i="23" s="1"/>
  <c r="CM133" i="23"/>
  <c r="AR133" i="23"/>
  <c r="CN134" i="23"/>
  <c r="CQ134" i="23" s="1"/>
  <c r="CQ138" i="23" s="1"/>
  <c r="CQ128" i="23"/>
  <c r="AR58" i="23"/>
  <c r="CN59" i="23"/>
  <c r="CQ59" i="23" s="1"/>
  <c r="CK78" i="23"/>
  <c r="CN84" i="23"/>
  <c r="CQ84" i="23" s="1"/>
  <c r="CQ88" i="23" s="1"/>
  <c r="AS104" i="23"/>
  <c r="AS108" i="23" s="1"/>
  <c r="CM108" i="23"/>
  <c r="AQ113" i="23"/>
  <c r="CK113" i="23"/>
  <c r="CM118" i="23"/>
  <c r="AQ128" i="23"/>
  <c r="CK128" i="23"/>
  <c r="AR128" i="23"/>
  <c r="CN129" i="23"/>
  <c r="CQ129" i="23" s="1"/>
  <c r="CQ133" i="23" s="1"/>
  <c r="CK68" i="23"/>
  <c r="CN91" i="23"/>
  <c r="CQ91" i="23" s="1"/>
  <c r="AQ98" i="23"/>
  <c r="CK98" i="23"/>
  <c r="AR103" i="23"/>
  <c r="CN108" i="23"/>
  <c r="AQ108" i="23"/>
  <c r="AR113" i="23"/>
  <c r="CN114" i="23"/>
  <c r="CQ114" i="23" s="1"/>
  <c r="CQ118" i="23" s="1"/>
  <c r="CM128" i="23"/>
  <c r="AR138" i="23"/>
  <c r="AR143" i="23"/>
  <c r="CQ104" i="23"/>
  <c r="CQ108" i="23" s="1"/>
  <c r="CN143" i="23"/>
  <c r="AS141" i="23"/>
  <c r="AS143" i="23" s="1"/>
  <c r="AS136" i="23"/>
  <c r="AS138" i="23" s="1"/>
  <c r="CN133" i="23"/>
  <c r="AS131" i="23"/>
  <c r="AS133" i="23" s="1"/>
  <c r="CN128" i="23"/>
  <c r="AS126" i="23"/>
  <c r="AS128" i="23" s="1"/>
  <c r="AR123" i="23"/>
  <c r="AS116" i="23"/>
  <c r="AS118" i="23" s="1"/>
  <c r="AS111" i="23"/>
  <c r="AS113" i="23" s="1"/>
  <c r="AS145" i="14"/>
  <c r="AS148" i="14" s="1"/>
  <c r="AS139" i="14"/>
  <c r="AS143" i="14" s="1"/>
  <c r="CN129" i="10"/>
  <c r="CN124" i="10"/>
  <c r="AR128" i="10"/>
  <c r="CM123" i="10"/>
  <c r="CN119" i="10"/>
  <c r="AS123" i="10"/>
  <c r="AQ123" i="10"/>
  <c r="CN114" i="10"/>
  <c r="CQ114" i="10" s="1"/>
  <c r="CN106" i="10"/>
  <c r="CQ106" i="10" s="1"/>
  <c r="CM108" i="10"/>
  <c r="AS135" i="10"/>
  <c r="AS138" i="10" s="1"/>
  <c r="AS130" i="10"/>
  <c r="AS133" i="10" s="1"/>
  <c r="AS125" i="10"/>
  <c r="AS128" i="10" s="1"/>
  <c r="CM158" i="12"/>
  <c r="AO158" i="12"/>
  <c r="AP158" i="12"/>
  <c r="AQ154" i="12"/>
  <c r="AQ158" i="12" s="1"/>
  <c r="CI158" i="12"/>
  <c r="CM153" i="12"/>
  <c r="AP153" i="12"/>
  <c r="AQ149" i="12"/>
  <c r="AQ153" i="12" s="1"/>
  <c r="AO153" i="12"/>
  <c r="CL134" i="12"/>
  <c r="CL154" i="12"/>
  <c r="CL144" i="12"/>
  <c r="CM133" i="14"/>
  <c r="CN129" i="14"/>
  <c r="CQ129" i="14" s="1"/>
  <c r="CQ133" i="14" s="1"/>
  <c r="AR133" i="14"/>
  <c r="CM123" i="14"/>
  <c r="CN119" i="14"/>
  <c r="AQ123" i="14"/>
  <c r="AR123" i="14"/>
  <c r="AS135" i="14"/>
  <c r="AS138" i="14" s="1"/>
  <c r="AS130" i="14"/>
  <c r="AS133" i="14" s="1"/>
  <c r="AS124" i="14"/>
  <c r="AS128" i="14" s="1"/>
  <c r="CM93" i="23"/>
  <c r="CN89" i="23"/>
  <c r="CQ89" i="23" s="1"/>
  <c r="CM88" i="23"/>
  <c r="AS120" i="14"/>
  <c r="AS123" i="14" s="1"/>
  <c r="CM138" i="12"/>
  <c r="AP138" i="12"/>
  <c r="AQ134" i="12"/>
  <c r="AQ138" i="12" s="1"/>
  <c r="AR123" i="10"/>
  <c r="CM78" i="23"/>
  <c r="CN74" i="23"/>
  <c r="CQ74" i="23" s="1"/>
  <c r="CQ78" i="23" s="1"/>
  <c r="CM73" i="23"/>
  <c r="CN69" i="23"/>
  <c r="CQ69" i="23" s="1"/>
  <c r="CM98" i="14"/>
  <c r="CN94" i="14"/>
  <c r="CQ94" i="14" s="1"/>
  <c r="CQ98" i="14" s="1"/>
  <c r="CN84" i="14"/>
  <c r="CN88" i="14" s="1"/>
  <c r="CM58" i="23"/>
  <c r="CN54" i="23"/>
  <c r="CQ54" i="23" s="1"/>
  <c r="CQ58" i="23" s="1"/>
  <c r="CN89" i="14"/>
  <c r="CN74" i="14"/>
  <c r="CQ74" i="14" s="1"/>
  <c r="CQ75" i="14"/>
  <c r="CM83" i="14"/>
  <c r="CN79" i="14"/>
  <c r="CQ79" i="14" s="1"/>
  <c r="CQ83" i="14" s="1"/>
  <c r="CN109" i="14"/>
  <c r="CN113" i="14" s="1"/>
  <c r="CM103" i="10"/>
  <c r="CN99" i="10"/>
  <c r="CQ99" i="10" s="1"/>
  <c r="CH133" i="12"/>
  <c r="AR113" i="10"/>
  <c r="AQ113" i="10"/>
  <c r="AR98" i="23"/>
  <c r="AS101" i="23"/>
  <c r="AS103" i="23" s="1"/>
  <c r="CN104" i="14"/>
  <c r="CL119" i="12"/>
  <c r="AQ119" i="12"/>
  <c r="AQ123" i="12" s="1"/>
  <c r="AO123" i="12"/>
  <c r="CI139" i="12"/>
  <c r="CI143" i="12" s="1"/>
  <c r="CM143" i="12"/>
  <c r="AP143" i="12"/>
  <c r="AQ143" i="12"/>
  <c r="AO143" i="12"/>
  <c r="AR93" i="23"/>
  <c r="AQ93" i="23"/>
  <c r="CM133" i="12"/>
  <c r="AP133" i="12"/>
  <c r="AQ129" i="12"/>
  <c r="AQ133" i="12" s="1"/>
  <c r="AO133" i="12"/>
  <c r="AQ124" i="12"/>
  <c r="AQ128" i="12" s="1"/>
  <c r="AO128" i="12"/>
  <c r="CI128" i="12"/>
  <c r="CM113" i="12"/>
  <c r="AO113" i="12"/>
  <c r="CL129" i="12"/>
  <c r="AQ108" i="14"/>
  <c r="AR98" i="14"/>
  <c r="AQ98" i="14"/>
  <c r="AS115" i="14"/>
  <c r="AS118" i="14" s="1"/>
  <c r="AS113" i="14"/>
  <c r="AR113" i="14"/>
  <c r="AR93" i="14"/>
  <c r="AQ88" i="14"/>
  <c r="AQ83" i="14"/>
  <c r="AS83" i="14"/>
  <c r="AS88" i="23"/>
  <c r="AQ88" i="23"/>
  <c r="AQ83" i="23"/>
  <c r="AR83" i="23"/>
  <c r="AR78" i="23"/>
  <c r="AQ78" i="23"/>
  <c r="AR73" i="23"/>
  <c r="AQ73" i="23"/>
  <c r="AR68" i="23"/>
  <c r="AQ68" i="23"/>
  <c r="CQ68" i="23"/>
  <c r="AQ58" i="23"/>
  <c r="CN98" i="23"/>
  <c r="AS96" i="23"/>
  <c r="AS98" i="23" s="1"/>
  <c r="AS93" i="23"/>
  <c r="AR88" i="23"/>
  <c r="AS81" i="23"/>
  <c r="AS83" i="23" s="1"/>
  <c r="AS76" i="23"/>
  <c r="AS78" i="23" s="1"/>
  <c r="AS71" i="23"/>
  <c r="AS73" i="23" s="1"/>
  <c r="AR108" i="10"/>
  <c r="AS108" i="10"/>
  <c r="AQ103" i="10"/>
  <c r="AS103" i="10"/>
  <c r="CQ104" i="10"/>
  <c r="AS118" i="10"/>
  <c r="AR118" i="10"/>
  <c r="AS110" i="10"/>
  <c r="AS113" i="10" s="1"/>
  <c r="CM118" i="12"/>
  <c r="AP118" i="12"/>
  <c r="AQ114" i="12"/>
  <c r="AQ118" i="12" s="1"/>
  <c r="AO118" i="12"/>
  <c r="CI118" i="12"/>
  <c r="CM103" i="12"/>
  <c r="AP103" i="12"/>
  <c r="AQ99" i="12"/>
  <c r="AQ103" i="12" s="1"/>
  <c r="AO103" i="12"/>
  <c r="CI108" i="12"/>
  <c r="AP108" i="12"/>
  <c r="AO108" i="12"/>
  <c r="CH98" i="12"/>
  <c r="CL94" i="12"/>
  <c r="CM98" i="12"/>
  <c r="AP98" i="12"/>
  <c r="AO98" i="12"/>
  <c r="CM93" i="12"/>
  <c r="AP93" i="12"/>
  <c r="AO93" i="12"/>
  <c r="CL84" i="12"/>
  <c r="AO88" i="12"/>
  <c r="CH83" i="12"/>
  <c r="CM83" i="12"/>
  <c r="AP83" i="12"/>
  <c r="AO83" i="12"/>
  <c r="CL74" i="12"/>
  <c r="CM78" i="12"/>
  <c r="AQ74" i="12"/>
  <c r="AQ78" i="12" s="1"/>
  <c r="AO78" i="12"/>
  <c r="CM73" i="12"/>
  <c r="AO73" i="12"/>
  <c r="CL64" i="12"/>
  <c r="CM68" i="12"/>
  <c r="AO68" i="12"/>
  <c r="CL114" i="12"/>
  <c r="CL104" i="12"/>
  <c r="CI103" i="12"/>
  <c r="AQ110" i="12"/>
  <c r="AQ113" i="12" s="1"/>
  <c r="AQ105" i="12"/>
  <c r="AQ108" i="12" s="1"/>
  <c r="AQ98" i="12"/>
  <c r="AQ90" i="12"/>
  <c r="AQ93" i="12" s="1"/>
  <c r="AQ79" i="12"/>
  <c r="AQ83" i="12" s="1"/>
  <c r="AQ73" i="12"/>
  <c r="AP73" i="12"/>
  <c r="CN99" i="14"/>
  <c r="AS108" i="14"/>
  <c r="AR108" i="14"/>
  <c r="AR103" i="14"/>
  <c r="AS95" i="14"/>
  <c r="AS98" i="14" s="1"/>
  <c r="AS90" i="14"/>
  <c r="AS93" i="14" s="1"/>
  <c r="AS88" i="14"/>
  <c r="AR88" i="14"/>
  <c r="AR83" i="14"/>
  <c r="CK63" i="14"/>
  <c r="CN59" i="14"/>
  <c r="CQ59" i="14" s="1"/>
  <c r="CQ63" i="14" s="1"/>
  <c r="CM58" i="14"/>
  <c r="CN54" i="14"/>
  <c r="CQ54" i="14" s="1"/>
  <c r="CM63" i="23"/>
  <c r="AR63" i="23"/>
  <c r="AQ63" i="23"/>
  <c r="CN49" i="23"/>
  <c r="CQ49" i="23" s="1"/>
  <c r="AQ53" i="23"/>
  <c r="CM48" i="23"/>
  <c r="CQ48" i="23"/>
  <c r="AS48" i="23"/>
  <c r="CN68" i="23"/>
  <c r="AS66" i="23"/>
  <c r="AS68" i="23" s="1"/>
  <c r="CN63" i="23"/>
  <c r="AS61" i="23"/>
  <c r="AS63" i="23" s="1"/>
  <c r="AS56" i="23"/>
  <c r="AS58" i="23" s="1"/>
  <c r="AS49" i="23"/>
  <c r="AS53" i="23" s="1"/>
  <c r="CM98" i="10"/>
  <c r="CQ94" i="10"/>
  <c r="AQ98" i="10"/>
  <c r="CM93" i="10"/>
  <c r="CN89" i="10"/>
  <c r="CN84" i="10"/>
  <c r="CN88" i="10" s="1"/>
  <c r="CK83" i="10"/>
  <c r="CN80" i="10"/>
  <c r="CN79" i="10"/>
  <c r="CQ79" i="10" s="1"/>
  <c r="AS83" i="10"/>
  <c r="AR83" i="10"/>
  <c r="AQ83" i="10"/>
  <c r="CM78" i="10"/>
  <c r="CN74" i="10"/>
  <c r="CQ74" i="10" s="1"/>
  <c r="AR78" i="10"/>
  <c r="AR103" i="10"/>
  <c r="AR98" i="10"/>
  <c r="AS93" i="10"/>
  <c r="AR93" i="10"/>
  <c r="AS85" i="10"/>
  <c r="AS88" i="10" s="1"/>
  <c r="CM73" i="10"/>
  <c r="CN69" i="10"/>
  <c r="CQ69" i="10" s="1"/>
  <c r="CK63" i="10"/>
  <c r="CM63" i="10"/>
  <c r="CN59" i="10"/>
  <c r="CQ59" i="10" s="1"/>
  <c r="CQ63" i="10" s="1"/>
  <c r="AR63" i="10"/>
  <c r="CM68" i="10"/>
  <c r="AS68" i="10"/>
  <c r="AS75" i="10"/>
  <c r="AS78" i="10" s="1"/>
  <c r="AS70" i="10"/>
  <c r="AS73" i="10" s="1"/>
  <c r="AR68" i="10"/>
  <c r="AS60" i="10"/>
  <c r="AS63" i="10" s="1"/>
  <c r="AQ48" i="23"/>
  <c r="AR48" i="23"/>
  <c r="CN48" i="23"/>
  <c r="CN53" i="14"/>
  <c r="AS53" i="14"/>
  <c r="AQ53" i="14"/>
  <c r="AR58" i="14"/>
  <c r="AS58" i="14"/>
  <c r="AQ58" i="14"/>
  <c r="AR63" i="14"/>
  <c r="AQ63" i="14"/>
  <c r="CM68" i="14"/>
  <c r="CN68" i="14"/>
  <c r="AR68" i="14"/>
  <c r="CN69" i="14"/>
  <c r="CQ49" i="14"/>
  <c r="AS78" i="14"/>
  <c r="AR78" i="14"/>
  <c r="AR73" i="14"/>
  <c r="AS65" i="14"/>
  <c r="AS68" i="14" s="1"/>
  <c r="AS60" i="14"/>
  <c r="AS63" i="14" s="1"/>
  <c r="AR53" i="14"/>
  <c r="AQ60" i="11"/>
  <c r="AQ63" i="11" s="1"/>
  <c r="AP43" i="12"/>
  <c r="AO43" i="12"/>
  <c r="CM48" i="12"/>
  <c r="AQ48" i="12"/>
  <c r="AO48" i="12"/>
  <c r="AQ49" i="12"/>
  <c r="AQ53" i="12" s="1"/>
  <c r="AO53" i="12"/>
  <c r="CM58" i="12"/>
  <c r="AQ58" i="12"/>
  <c r="AO58" i="12"/>
  <c r="CI59" i="12"/>
  <c r="CI63" i="12" s="1"/>
  <c r="CM63" i="12"/>
  <c r="AP63" i="12"/>
  <c r="CI58" i="12"/>
  <c r="CI48" i="12"/>
  <c r="CI43" i="12"/>
  <c r="AQ65" i="12"/>
  <c r="AQ68" i="12" s="1"/>
  <c r="AQ59" i="12"/>
  <c r="AQ63" i="12" s="1"/>
  <c r="AP58" i="12"/>
  <c r="AP48" i="12"/>
  <c r="AQ39" i="12"/>
  <c r="AQ43" i="12" s="1"/>
  <c r="B58" i="10"/>
  <c r="CR57" i="10"/>
  <c r="CP57" i="10"/>
  <c r="CO57" i="10"/>
  <c r="CN57" i="10"/>
  <c r="CM57" i="10"/>
  <c r="CK57" i="10"/>
  <c r="BD57" i="10"/>
  <c r="AT57" i="10"/>
  <c r="AR57" i="10"/>
  <c r="AS57" i="10" s="1"/>
  <c r="AQ57" i="10"/>
  <c r="B57" i="10"/>
  <c r="CR56" i="10"/>
  <c r="CM56" i="10"/>
  <c r="CK56" i="10"/>
  <c r="BD56" i="10"/>
  <c r="AT56" i="10"/>
  <c r="AR56" i="10"/>
  <c r="AS56" i="10" s="1"/>
  <c r="AQ56" i="10"/>
  <c r="B56" i="10"/>
  <c r="CR55" i="10"/>
  <c r="CP55" i="10"/>
  <c r="CM55" i="10"/>
  <c r="CK55" i="10"/>
  <c r="CN55" i="10" s="1"/>
  <c r="CQ55" i="10" s="1"/>
  <c r="BD55" i="10"/>
  <c r="AT55" i="10"/>
  <c r="AR55" i="10"/>
  <c r="AS55" i="10" s="1"/>
  <c r="AQ55" i="10"/>
  <c r="B55" i="10"/>
  <c r="CR54" i="10"/>
  <c r="CP54" i="10"/>
  <c r="CM54" i="10"/>
  <c r="CK54" i="10"/>
  <c r="BD54" i="10"/>
  <c r="AT54" i="10"/>
  <c r="AR54" i="10"/>
  <c r="AQ54" i="10"/>
  <c r="B54" i="10"/>
  <c r="B53" i="10"/>
  <c r="CR52" i="10"/>
  <c r="CP52" i="10"/>
  <c r="CO52" i="10"/>
  <c r="CN52" i="10"/>
  <c r="CM52" i="10"/>
  <c r="CK52" i="10"/>
  <c r="BD52" i="10"/>
  <c r="AT52" i="10"/>
  <c r="AR52" i="10"/>
  <c r="AS52" i="10" s="1"/>
  <c r="AQ52" i="10"/>
  <c r="B52" i="10"/>
  <c r="CR51" i="10"/>
  <c r="CP51" i="10"/>
  <c r="CO51" i="10"/>
  <c r="CN51" i="10"/>
  <c r="CM51" i="10"/>
  <c r="CK51" i="10"/>
  <c r="BD51" i="10"/>
  <c r="AT51" i="10"/>
  <c r="AR51" i="10"/>
  <c r="AS51" i="10" s="1"/>
  <c r="AQ51" i="10"/>
  <c r="B51" i="10"/>
  <c r="CR50" i="10"/>
  <c r="CP50" i="10"/>
  <c r="CO50" i="10"/>
  <c r="CN50" i="10"/>
  <c r="CM50" i="10"/>
  <c r="CK50" i="10"/>
  <c r="BD50" i="10"/>
  <c r="AT50" i="10"/>
  <c r="AR50" i="10"/>
  <c r="AS50" i="10" s="1"/>
  <c r="AQ50" i="10"/>
  <c r="B50" i="10"/>
  <c r="CR49" i="10"/>
  <c r="CM49" i="10"/>
  <c r="CK49" i="10"/>
  <c r="BD49" i="10"/>
  <c r="AT49" i="10"/>
  <c r="AR49" i="10"/>
  <c r="AS49" i="10" s="1"/>
  <c r="AQ49" i="10"/>
  <c r="B49" i="10"/>
  <c r="B48" i="10"/>
  <c r="CR47" i="10"/>
  <c r="CP47" i="10"/>
  <c r="CO47" i="10"/>
  <c r="CN47" i="10"/>
  <c r="CM47" i="10"/>
  <c r="CK47" i="10"/>
  <c r="BD47" i="10"/>
  <c r="AT47" i="10"/>
  <c r="AR47" i="10"/>
  <c r="AS47" i="10" s="1"/>
  <c r="AQ47" i="10"/>
  <c r="B47" i="10"/>
  <c r="CR46" i="10"/>
  <c r="CP46" i="10"/>
  <c r="CO46" i="10"/>
  <c r="CN46" i="10"/>
  <c r="CM46" i="10"/>
  <c r="CK46" i="10"/>
  <c r="BD46" i="10"/>
  <c r="AT46" i="10"/>
  <c r="AR46" i="10"/>
  <c r="AS46" i="10" s="1"/>
  <c r="AQ46" i="10"/>
  <c r="B46" i="10"/>
  <c r="CR45" i="10"/>
  <c r="CM45" i="10"/>
  <c r="CK45" i="10"/>
  <c r="BD45" i="10"/>
  <c r="AR45" i="10"/>
  <c r="AQ45" i="10"/>
  <c r="B45" i="10"/>
  <c r="CR44" i="10"/>
  <c r="CP44" i="10"/>
  <c r="CM44" i="10"/>
  <c r="CK44" i="10"/>
  <c r="BD44" i="10"/>
  <c r="AT44" i="10"/>
  <c r="AR44" i="10"/>
  <c r="AS44" i="10" s="1"/>
  <c r="AQ44" i="10"/>
  <c r="B44" i="10"/>
  <c r="B43" i="10"/>
  <c r="CR42" i="10"/>
  <c r="CP42" i="10"/>
  <c r="CO42" i="10"/>
  <c r="CN42" i="10"/>
  <c r="CM42" i="10"/>
  <c r="CK42" i="10"/>
  <c r="BD42" i="10"/>
  <c r="AT42" i="10"/>
  <c r="AR42" i="10"/>
  <c r="AS42" i="10" s="1"/>
  <c r="AQ42" i="10"/>
  <c r="B42" i="10"/>
  <c r="CR41" i="10"/>
  <c r="CP41" i="10"/>
  <c r="CO41" i="10"/>
  <c r="CN41" i="10"/>
  <c r="CM41" i="10"/>
  <c r="CK41" i="10"/>
  <c r="BD41" i="10"/>
  <c r="AT41" i="10"/>
  <c r="AR41" i="10"/>
  <c r="AS41" i="10" s="1"/>
  <c r="AQ41" i="10"/>
  <c r="B41" i="10"/>
  <c r="CR40" i="10"/>
  <c r="CM40" i="10"/>
  <c r="CK40" i="10"/>
  <c r="BD40" i="10"/>
  <c r="AT40" i="10"/>
  <c r="AR40" i="10"/>
  <c r="AS40" i="10" s="1"/>
  <c r="AQ40" i="10"/>
  <c r="B40" i="10"/>
  <c r="CR39" i="10"/>
  <c r="CM39" i="10"/>
  <c r="CK39" i="10"/>
  <c r="BD39" i="10"/>
  <c r="AT39" i="10"/>
  <c r="AR39" i="10"/>
  <c r="AS39" i="10" s="1"/>
  <c r="AQ39" i="10"/>
  <c r="B39" i="10"/>
  <c r="B38" i="10"/>
  <c r="CR37" i="10"/>
  <c r="CP37" i="10"/>
  <c r="CO37" i="10"/>
  <c r="CN37" i="10"/>
  <c r="CM37" i="10"/>
  <c r="CK37" i="10"/>
  <c r="BD37" i="10"/>
  <c r="AT37" i="10"/>
  <c r="AR37" i="10"/>
  <c r="AS37" i="10" s="1"/>
  <c r="AQ37" i="10"/>
  <c r="B37" i="10"/>
  <c r="CR36" i="10"/>
  <c r="CP36" i="10"/>
  <c r="CO36" i="10"/>
  <c r="CN36" i="10"/>
  <c r="CM36" i="10"/>
  <c r="CK36" i="10"/>
  <c r="BD36" i="10"/>
  <c r="AT36" i="10"/>
  <c r="AR36" i="10"/>
  <c r="AS36" i="10" s="1"/>
  <c r="AQ36" i="10"/>
  <c r="B36" i="10"/>
  <c r="CR35" i="10"/>
  <c r="CM35" i="10"/>
  <c r="CK35" i="10"/>
  <c r="BD35" i="10"/>
  <c r="AT35" i="10"/>
  <c r="AR35" i="10"/>
  <c r="AQ35" i="10"/>
  <c r="B35" i="10"/>
  <c r="CR34" i="10"/>
  <c r="CM34" i="10"/>
  <c r="CK34" i="10"/>
  <c r="BD34" i="10"/>
  <c r="AT34" i="10"/>
  <c r="AR34" i="10"/>
  <c r="AS34" i="10" s="1"/>
  <c r="AQ34" i="10"/>
  <c r="B34" i="10"/>
  <c r="B33" i="10"/>
  <c r="CR32" i="10"/>
  <c r="CP32" i="10"/>
  <c r="CO32" i="10"/>
  <c r="CN32" i="10"/>
  <c r="CM32" i="10"/>
  <c r="CK32" i="10"/>
  <c r="BD32" i="10"/>
  <c r="AT32" i="10"/>
  <c r="AR32" i="10"/>
  <c r="AS32" i="10" s="1"/>
  <c r="AQ32" i="10"/>
  <c r="B32" i="10"/>
  <c r="CR31" i="10"/>
  <c r="CP31" i="10"/>
  <c r="CO31" i="10"/>
  <c r="CN31" i="10"/>
  <c r="CM31" i="10"/>
  <c r="CK31" i="10"/>
  <c r="BD31" i="10"/>
  <c r="AT31" i="10"/>
  <c r="AR31" i="10"/>
  <c r="AS31" i="10" s="1"/>
  <c r="AQ31" i="10"/>
  <c r="B31" i="10"/>
  <c r="CR30" i="10"/>
  <c r="CM30" i="10"/>
  <c r="CK30" i="10"/>
  <c r="BD30" i="10"/>
  <c r="AT30" i="10"/>
  <c r="AR30" i="10"/>
  <c r="AQ30" i="10"/>
  <c r="B30" i="10"/>
  <c r="CR29" i="10"/>
  <c r="CM29" i="10"/>
  <c r="CK29" i="10"/>
  <c r="BD29" i="10"/>
  <c r="AT29" i="10"/>
  <c r="AR29" i="10"/>
  <c r="AS29" i="10" s="1"/>
  <c r="AQ29" i="10"/>
  <c r="B29" i="10"/>
  <c r="B28" i="10"/>
  <c r="CR27" i="10"/>
  <c r="CP27" i="10"/>
  <c r="CO27" i="10"/>
  <c r="CN27" i="10"/>
  <c r="CM27" i="10"/>
  <c r="CK27" i="10"/>
  <c r="BD27" i="10"/>
  <c r="AT27" i="10"/>
  <c r="AR27" i="10"/>
  <c r="AS27" i="10" s="1"/>
  <c r="AQ27" i="10"/>
  <c r="B27" i="10"/>
  <c r="CR26" i="10"/>
  <c r="CM26" i="10"/>
  <c r="CK26" i="10"/>
  <c r="CN26" i="10" s="1"/>
  <c r="CQ26" i="10" s="1"/>
  <c r="BD26" i="10"/>
  <c r="AT26" i="10"/>
  <c r="AR26" i="10"/>
  <c r="AS26" i="10" s="1"/>
  <c r="AQ26" i="10"/>
  <c r="B26" i="10"/>
  <c r="CR25" i="10"/>
  <c r="CP25" i="10"/>
  <c r="CM25" i="10"/>
  <c r="CK25" i="10"/>
  <c r="BD25" i="10"/>
  <c r="AT25" i="10"/>
  <c r="AR25" i="10"/>
  <c r="AQ25" i="10"/>
  <c r="B25" i="10"/>
  <c r="CR24" i="10"/>
  <c r="CM24" i="10"/>
  <c r="CK24" i="10"/>
  <c r="BD24" i="10"/>
  <c r="AT24" i="10"/>
  <c r="AR24" i="10"/>
  <c r="AS24" i="10" s="1"/>
  <c r="AQ24" i="10"/>
  <c r="B24" i="10"/>
  <c r="B38" i="12"/>
  <c r="CM37" i="12"/>
  <c r="CK37" i="12"/>
  <c r="CJ37" i="12"/>
  <c r="CI37" i="12"/>
  <c r="CH37" i="12"/>
  <c r="CF37" i="12"/>
  <c r="AY37" i="12"/>
  <c r="AR37" i="12"/>
  <c r="AP37" i="12"/>
  <c r="AQ37" i="12" s="1"/>
  <c r="AO37" i="12"/>
  <c r="B37" i="12"/>
  <c r="CM36" i="12"/>
  <c r="CK36" i="12"/>
  <c r="CJ36" i="12"/>
  <c r="CI36" i="12"/>
  <c r="CH36" i="12"/>
  <c r="CF36" i="12"/>
  <c r="AY36" i="12"/>
  <c r="AR36" i="12"/>
  <c r="AP36" i="12"/>
  <c r="AQ36" i="12" s="1"/>
  <c r="AO36" i="12"/>
  <c r="B36" i="12"/>
  <c r="CM35" i="12"/>
  <c r="CK35" i="12"/>
  <c r="CJ35" i="12"/>
  <c r="CI35" i="12"/>
  <c r="CH35" i="12"/>
  <c r="CF35" i="12"/>
  <c r="AY35" i="12"/>
  <c r="AR35" i="12"/>
  <c r="AP35" i="12"/>
  <c r="AQ35" i="12" s="1"/>
  <c r="AO35" i="12"/>
  <c r="B35" i="12"/>
  <c r="CM34" i="12"/>
  <c r="CK34" i="12"/>
  <c r="CH34" i="12"/>
  <c r="CF34" i="12"/>
  <c r="CI34" i="12" s="1"/>
  <c r="CL34" i="12" s="1"/>
  <c r="AY34" i="12"/>
  <c r="AR34" i="12"/>
  <c r="AP34" i="12"/>
  <c r="AQ34" i="12" s="1"/>
  <c r="AO34" i="12"/>
  <c r="B34" i="12"/>
  <c r="B58" i="11"/>
  <c r="CM57" i="11"/>
  <c r="CK57" i="11"/>
  <c r="CJ57" i="11"/>
  <c r="CI57" i="11"/>
  <c r="CH57" i="11"/>
  <c r="CF57" i="11"/>
  <c r="AY57" i="11"/>
  <c r="AR57" i="11"/>
  <c r="AP57" i="11"/>
  <c r="AQ57" i="11" s="1"/>
  <c r="AO57" i="11"/>
  <c r="B57" i="11"/>
  <c r="CM56" i="11"/>
  <c r="CK56" i="11"/>
  <c r="CJ56" i="11"/>
  <c r="CI56" i="11"/>
  <c r="CH56" i="11"/>
  <c r="CF56" i="11"/>
  <c r="AY56" i="11"/>
  <c r="AR56" i="11"/>
  <c r="AP56" i="11"/>
  <c r="AQ56" i="11" s="1"/>
  <c r="AO56" i="11"/>
  <c r="CM55" i="11"/>
  <c r="CH55" i="11"/>
  <c r="CF55" i="11"/>
  <c r="AY55" i="11"/>
  <c r="AR55" i="11"/>
  <c r="AP55" i="11"/>
  <c r="AQ55" i="11" s="1"/>
  <c r="AO55" i="11"/>
  <c r="B55" i="11"/>
  <c r="CM54" i="11"/>
  <c r="CK54" i="11"/>
  <c r="CH54" i="11"/>
  <c r="CF54" i="11"/>
  <c r="CI54" i="11" s="1"/>
  <c r="CL54" i="11" s="1"/>
  <c r="AY54" i="11"/>
  <c r="AR54" i="11"/>
  <c r="AP54" i="11"/>
  <c r="AO54" i="11"/>
  <c r="B54" i="11"/>
  <c r="B53" i="11"/>
  <c r="CM52" i="11"/>
  <c r="CK52" i="11"/>
  <c r="CJ52" i="11"/>
  <c r="CI52" i="11"/>
  <c r="CH52" i="11"/>
  <c r="CF52" i="11"/>
  <c r="AY52" i="11"/>
  <c r="AR52" i="11"/>
  <c r="AP52" i="11"/>
  <c r="AQ52" i="11" s="1"/>
  <c r="AO52" i="11"/>
  <c r="CM51" i="11"/>
  <c r="CK51" i="11"/>
  <c r="CH51" i="11"/>
  <c r="CF51" i="11"/>
  <c r="CI51" i="11" s="1"/>
  <c r="CL51" i="11" s="1"/>
  <c r="AY51" i="11"/>
  <c r="AR51" i="11"/>
  <c r="AP51" i="11"/>
  <c r="AQ51" i="11" s="1"/>
  <c r="AO51" i="11"/>
  <c r="CM50" i="11"/>
  <c r="CH50" i="11"/>
  <c r="CI50" i="11" s="1"/>
  <c r="CL50" i="11" s="1"/>
  <c r="CF50" i="11"/>
  <c r="AY50" i="11"/>
  <c r="AR50" i="11"/>
  <c r="AP50" i="11"/>
  <c r="AQ50" i="11" s="1"/>
  <c r="AO50" i="11"/>
  <c r="B50" i="11"/>
  <c r="CM49" i="11"/>
  <c r="CK49" i="11"/>
  <c r="CH49" i="11"/>
  <c r="CF49" i="11"/>
  <c r="CI49" i="11" s="1"/>
  <c r="CL49" i="11" s="1"/>
  <c r="AY49" i="11"/>
  <c r="AR49" i="11"/>
  <c r="AP49" i="11"/>
  <c r="AO49" i="11"/>
  <c r="B49" i="11"/>
  <c r="B48" i="11"/>
  <c r="CM47" i="11"/>
  <c r="CK47" i="11"/>
  <c r="CJ47" i="11"/>
  <c r="CI47" i="11"/>
  <c r="CH47" i="11"/>
  <c r="CF47" i="11"/>
  <c r="AY47" i="11"/>
  <c r="AR47" i="11"/>
  <c r="AP47" i="11"/>
  <c r="AQ47" i="11" s="1"/>
  <c r="AO47" i="11"/>
  <c r="B47" i="11"/>
  <c r="CM46" i="11"/>
  <c r="CK46" i="11"/>
  <c r="CJ46" i="11"/>
  <c r="CI46" i="11"/>
  <c r="CH46" i="11"/>
  <c r="CF46" i="11"/>
  <c r="AY46" i="11"/>
  <c r="AR46" i="11"/>
  <c r="AP46" i="11"/>
  <c r="AQ46" i="11" s="1"/>
  <c r="AO46" i="11"/>
  <c r="CM45" i="11"/>
  <c r="CH45" i="11"/>
  <c r="CF45" i="11"/>
  <c r="CI45" i="11" s="1"/>
  <c r="CL45" i="11" s="1"/>
  <c r="AY45" i="11"/>
  <c r="AR45" i="11"/>
  <c r="AP45" i="11"/>
  <c r="AQ45" i="11" s="1"/>
  <c r="AO45" i="11"/>
  <c r="B45" i="11"/>
  <c r="CM44" i="11"/>
  <c r="CH44" i="11"/>
  <c r="CF44" i="11"/>
  <c r="AY44" i="11"/>
  <c r="AR44" i="11"/>
  <c r="AP44" i="11"/>
  <c r="AO44" i="11"/>
  <c r="B44" i="11"/>
  <c r="B48" i="14"/>
  <c r="CR47" i="14"/>
  <c r="CP47" i="14"/>
  <c r="CO47" i="14"/>
  <c r="CN47" i="14"/>
  <c r="CM47" i="14"/>
  <c r="CK47" i="14"/>
  <c r="BD47" i="14"/>
  <c r="AT47" i="14"/>
  <c r="AR47" i="14"/>
  <c r="AS47" i="14" s="1"/>
  <c r="AQ47" i="14"/>
  <c r="B47" i="14"/>
  <c r="CR46" i="14"/>
  <c r="CP46" i="14"/>
  <c r="CO46" i="14"/>
  <c r="CN46" i="14"/>
  <c r="CM46" i="14"/>
  <c r="CK46" i="14"/>
  <c r="BD46" i="14"/>
  <c r="AT46" i="14"/>
  <c r="AR46" i="14"/>
  <c r="AS46" i="14" s="1"/>
  <c r="AQ46" i="14"/>
  <c r="B46" i="14"/>
  <c r="CR45" i="14"/>
  <c r="CM45" i="14"/>
  <c r="CK45" i="14"/>
  <c r="BD45" i="14"/>
  <c r="AT45" i="14"/>
  <c r="AR45" i="14"/>
  <c r="AQ45" i="14"/>
  <c r="B45" i="14"/>
  <c r="CR44" i="14"/>
  <c r="CM44" i="14"/>
  <c r="CK44" i="14"/>
  <c r="BD44" i="14"/>
  <c r="AT44" i="14"/>
  <c r="AR44" i="14"/>
  <c r="AS44" i="14" s="1"/>
  <c r="AQ44" i="14"/>
  <c r="B44" i="14"/>
  <c r="B43" i="14"/>
  <c r="CR42" i="14"/>
  <c r="CP42" i="14"/>
  <c r="CO42" i="14"/>
  <c r="CN42" i="14"/>
  <c r="CM42" i="14"/>
  <c r="CK42" i="14"/>
  <c r="BD42" i="14"/>
  <c r="AT42" i="14"/>
  <c r="AR42" i="14"/>
  <c r="AS42" i="14" s="1"/>
  <c r="AQ42" i="14"/>
  <c r="B42" i="14"/>
  <c r="CR41" i="14"/>
  <c r="CP41" i="14"/>
  <c r="CO41" i="14"/>
  <c r="CN41" i="14"/>
  <c r="CM41" i="14"/>
  <c r="CK41" i="14"/>
  <c r="BD41" i="14"/>
  <c r="AT41" i="14"/>
  <c r="AR41" i="14"/>
  <c r="AS41" i="14" s="1"/>
  <c r="AQ41" i="14"/>
  <c r="B41" i="14"/>
  <c r="CR40" i="14"/>
  <c r="CM40" i="14"/>
  <c r="CK40" i="14"/>
  <c r="BD40" i="14"/>
  <c r="AT40" i="14"/>
  <c r="AR40" i="14"/>
  <c r="AQ40" i="14"/>
  <c r="B40" i="14"/>
  <c r="CR39" i="14"/>
  <c r="CM39" i="14"/>
  <c r="CK39" i="14"/>
  <c r="BD39" i="14"/>
  <c r="AT39" i="14"/>
  <c r="AR39" i="14"/>
  <c r="AS39" i="14" s="1"/>
  <c r="AQ39" i="14"/>
  <c r="B39" i="14"/>
  <c r="B38" i="14"/>
  <c r="CR37" i="14"/>
  <c r="CP37" i="14"/>
  <c r="CO37" i="14"/>
  <c r="CN37" i="14"/>
  <c r="CM37" i="14"/>
  <c r="CK37" i="14"/>
  <c r="BD37" i="14"/>
  <c r="AT37" i="14"/>
  <c r="AR37" i="14"/>
  <c r="AS37" i="14" s="1"/>
  <c r="AQ37" i="14"/>
  <c r="B37" i="14"/>
  <c r="CR36" i="14"/>
  <c r="CP36" i="14"/>
  <c r="CO36" i="14"/>
  <c r="CN36" i="14"/>
  <c r="CM36" i="14"/>
  <c r="CK36" i="14"/>
  <c r="BD36" i="14"/>
  <c r="AT36" i="14"/>
  <c r="AR36" i="14"/>
  <c r="AS36" i="14" s="1"/>
  <c r="AQ36" i="14"/>
  <c r="B36" i="14"/>
  <c r="CR35" i="14"/>
  <c r="CM35" i="14"/>
  <c r="CK35" i="14"/>
  <c r="CN35" i="14" s="1"/>
  <c r="CQ35" i="14" s="1"/>
  <c r="BD35" i="14"/>
  <c r="AT35" i="14"/>
  <c r="AR35" i="14"/>
  <c r="AS35" i="14" s="1"/>
  <c r="AQ35" i="14"/>
  <c r="B35" i="14"/>
  <c r="CR34" i="14"/>
  <c r="CM34" i="14"/>
  <c r="CK34" i="14"/>
  <c r="CK38" i="14" s="1"/>
  <c r="BD34" i="14"/>
  <c r="AT34" i="14"/>
  <c r="AR34" i="14"/>
  <c r="AQ34" i="14"/>
  <c r="B34" i="14"/>
  <c r="B33" i="14"/>
  <c r="CR32" i="14"/>
  <c r="CP32" i="14"/>
  <c r="CO32" i="14"/>
  <c r="CN32" i="14"/>
  <c r="CM32" i="14"/>
  <c r="CK32" i="14"/>
  <c r="BD32" i="14"/>
  <c r="AT32" i="14"/>
  <c r="AR32" i="14"/>
  <c r="AS32" i="14" s="1"/>
  <c r="AQ32" i="14"/>
  <c r="B32" i="14"/>
  <c r="CR31" i="14"/>
  <c r="CP31" i="14"/>
  <c r="CO31" i="14"/>
  <c r="CN31" i="14"/>
  <c r="CM31" i="14"/>
  <c r="CK31" i="14"/>
  <c r="BD31" i="14"/>
  <c r="AT31" i="14"/>
  <c r="AR31" i="14"/>
  <c r="AS31" i="14" s="1"/>
  <c r="AQ31" i="14"/>
  <c r="B31" i="14"/>
  <c r="CR30" i="14"/>
  <c r="CM30" i="14"/>
  <c r="CK30" i="14"/>
  <c r="BD30" i="14"/>
  <c r="AT30" i="14"/>
  <c r="AR30" i="14"/>
  <c r="AQ30" i="14"/>
  <c r="B30" i="14"/>
  <c r="CR29" i="14"/>
  <c r="CM29" i="14"/>
  <c r="CK29" i="14"/>
  <c r="BD29" i="14"/>
  <c r="AT29" i="14"/>
  <c r="AR29" i="14"/>
  <c r="AS29" i="14" s="1"/>
  <c r="AQ29" i="14"/>
  <c r="B29" i="14"/>
  <c r="B28" i="14"/>
  <c r="CR27" i="14"/>
  <c r="CP27" i="14"/>
  <c r="CO27" i="14"/>
  <c r="CN27" i="14"/>
  <c r="CM27" i="14"/>
  <c r="CK27" i="14"/>
  <c r="BD27" i="14"/>
  <c r="AT27" i="14"/>
  <c r="AR27" i="14"/>
  <c r="AS27" i="14" s="1"/>
  <c r="AQ27" i="14"/>
  <c r="B27" i="14"/>
  <c r="CR26" i="14"/>
  <c r="CP26" i="14"/>
  <c r="CO26" i="14"/>
  <c r="CN26" i="14"/>
  <c r="CM26" i="14"/>
  <c r="CK26" i="14"/>
  <c r="BD26" i="14"/>
  <c r="AT26" i="14"/>
  <c r="AR26" i="14"/>
  <c r="AS26" i="14" s="1"/>
  <c r="AQ26" i="14"/>
  <c r="B26" i="14"/>
  <c r="CR25" i="14"/>
  <c r="CM25" i="14"/>
  <c r="CK25" i="14"/>
  <c r="CN25" i="14" s="1"/>
  <c r="CQ25" i="14" s="1"/>
  <c r="BD25" i="14"/>
  <c r="AT25" i="14"/>
  <c r="AR25" i="14"/>
  <c r="AS25" i="14" s="1"/>
  <c r="AQ25" i="14"/>
  <c r="B25" i="14"/>
  <c r="CR24" i="14"/>
  <c r="CM24" i="14"/>
  <c r="CK24" i="14"/>
  <c r="BD24" i="14"/>
  <c r="AT24" i="14"/>
  <c r="AR24" i="14"/>
  <c r="AS24" i="14" s="1"/>
  <c r="AQ24" i="14"/>
  <c r="B24" i="14"/>
  <c r="B43" i="23"/>
  <c r="CR42" i="23"/>
  <c r="CP42" i="23"/>
  <c r="CO42" i="23"/>
  <c r="CN42" i="23"/>
  <c r="CM42" i="23"/>
  <c r="CK42" i="23"/>
  <c r="BD42" i="23"/>
  <c r="AT42" i="23"/>
  <c r="AR42" i="23"/>
  <c r="AS42" i="23" s="1"/>
  <c r="AQ42" i="23"/>
  <c r="B42" i="23"/>
  <c r="CR41" i="23"/>
  <c r="CP41" i="23"/>
  <c r="CO41" i="23"/>
  <c r="CN41" i="23"/>
  <c r="CM41" i="23"/>
  <c r="CK41" i="23"/>
  <c r="BD41" i="23"/>
  <c r="AT41" i="23"/>
  <c r="AR41" i="23"/>
  <c r="AS41" i="23" s="1"/>
  <c r="AQ41" i="23"/>
  <c r="B41" i="23"/>
  <c r="CR40" i="23"/>
  <c r="CM40" i="23"/>
  <c r="CK40" i="23"/>
  <c r="BD40" i="23"/>
  <c r="AT40" i="23"/>
  <c r="AR40" i="23"/>
  <c r="AS40" i="23" s="1"/>
  <c r="AQ40" i="23"/>
  <c r="B40" i="23"/>
  <c r="CR39" i="23"/>
  <c r="CM39" i="23"/>
  <c r="CK39" i="23"/>
  <c r="BD39" i="23"/>
  <c r="AT39" i="23"/>
  <c r="AR39" i="23"/>
  <c r="AS39" i="23" s="1"/>
  <c r="AQ39" i="23"/>
  <c r="B39" i="23"/>
  <c r="B38" i="23"/>
  <c r="CR37" i="23"/>
  <c r="CP37" i="23"/>
  <c r="CO37" i="23"/>
  <c r="CN37" i="23"/>
  <c r="CM37" i="23"/>
  <c r="CK37" i="23"/>
  <c r="BD37" i="23"/>
  <c r="AT37" i="23"/>
  <c r="AR37" i="23"/>
  <c r="AS37" i="23" s="1"/>
  <c r="AQ37" i="23"/>
  <c r="B37" i="23"/>
  <c r="CR36" i="23"/>
  <c r="CP36" i="23"/>
  <c r="CO36" i="23"/>
  <c r="CN36" i="23"/>
  <c r="CM36" i="23"/>
  <c r="CK36" i="23"/>
  <c r="BD36" i="23"/>
  <c r="AT36" i="23"/>
  <c r="AR36" i="23"/>
  <c r="AQ36" i="23"/>
  <c r="B36" i="23"/>
  <c r="CR35" i="23"/>
  <c r="CM35" i="23"/>
  <c r="CK35" i="23"/>
  <c r="BD35" i="23"/>
  <c r="AT35" i="23"/>
  <c r="AR35" i="23"/>
  <c r="AS35" i="23" s="1"/>
  <c r="AQ35" i="23"/>
  <c r="B35" i="23"/>
  <c r="CR34" i="23"/>
  <c r="CM34" i="23"/>
  <c r="CK34" i="23"/>
  <c r="BD34" i="23"/>
  <c r="AT34" i="23"/>
  <c r="AR34" i="23"/>
  <c r="AS34" i="23" s="1"/>
  <c r="AQ34" i="23"/>
  <c r="B34" i="23"/>
  <c r="B33" i="23"/>
  <c r="CR32" i="23"/>
  <c r="CP32" i="23"/>
  <c r="CO32" i="23"/>
  <c r="CN32" i="23"/>
  <c r="CM32" i="23"/>
  <c r="CK32" i="23"/>
  <c r="BD32" i="23"/>
  <c r="AT32" i="23"/>
  <c r="AR32" i="23"/>
  <c r="AS32" i="23" s="1"/>
  <c r="AQ32" i="23"/>
  <c r="B32" i="23"/>
  <c r="CR31" i="23"/>
  <c r="CP31" i="23"/>
  <c r="CO31" i="23"/>
  <c r="CN31" i="23"/>
  <c r="CM31" i="23"/>
  <c r="CK31" i="23"/>
  <c r="BD31" i="23"/>
  <c r="AT31" i="23"/>
  <c r="AR31" i="23"/>
  <c r="AS31" i="23" s="1"/>
  <c r="AQ31" i="23"/>
  <c r="B31" i="23"/>
  <c r="CR30" i="23"/>
  <c r="CM30" i="23"/>
  <c r="CK30" i="23"/>
  <c r="BD30" i="23"/>
  <c r="AT30" i="23"/>
  <c r="AR30" i="23"/>
  <c r="AS30" i="23" s="1"/>
  <c r="AQ30" i="23"/>
  <c r="B30" i="23"/>
  <c r="CR29" i="23"/>
  <c r="CM29" i="23"/>
  <c r="CK29" i="23"/>
  <c r="BD29" i="23"/>
  <c r="AT29" i="23"/>
  <c r="AR29" i="23"/>
  <c r="AS29" i="23" s="1"/>
  <c r="AQ29" i="23"/>
  <c r="B29" i="23"/>
  <c r="B28" i="23"/>
  <c r="CR27" i="23"/>
  <c r="CP27" i="23"/>
  <c r="CO27" i="23"/>
  <c r="CN27" i="23"/>
  <c r="CM27" i="23"/>
  <c r="CK27" i="23"/>
  <c r="BD27" i="23"/>
  <c r="AT27" i="23"/>
  <c r="AR27" i="23"/>
  <c r="AS27" i="23" s="1"/>
  <c r="AQ27" i="23"/>
  <c r="B27" i="23"/>
  <c r="CR26" i="23"/>
  <c r="CP26" i="23"/>
  <c r="CO26" i="23"/>
  <c r="CN26" i="23"/>
  <c r="CM26" i="23"/>
  <c r="CK26" i="23"/>
  <c r="BD26" i="23"/>
  <c r="AT26" i="23"/>
  <c r="AR26" i="23"/>
  <c r="AS26" i="23" s="1"/>
  <c r="AQ26" i="23"/>
  <c r="B26" i="23"/>
  <c r="CR25" i="23"/>
  <c r="CM25" i="23"/>
  <c r="CK25" i="23"/>
  <c r="BD25" i="23"/>
  <c r="AT25" i="23"/>
  <c r="AR25" i="23"/>
  <c r="AS25" i="23" s="1"/>
  <c r="AQ25" i="23"/>
  <c r="B25" i="23"/>
  <c r="CR24" i="23"/>
  <c r="CM24" i="23"/>
  <c r="CK24" i="23"/>
  <c r="BD24" i="23"/>
  <c r="AT24" i="23"/>
  <c r="AR24" i="23"/>
  <c r="AS24" i="23" s="1"/>
  <c r="AQ24" i="23"/>
  <c r="B24" i="23"/>
  <c r="B33" i="12"/>
  <c r="CM32" i="12"/>
  <c r="CK32" i="12"/>
  <c r="CJ32" i="12"/>
  <c r="CI32" i="12"/>
  <c r="CH32" i="12"/>
  <c r="CF32" i="12"/>
  <c r="AY32" i="12"/>
  <c r="AR32" i="12"/>
  <c r="AP32" i="12"/>
  <c r="AQ32" i="12" s="1"/>
  <c r="AO32" i="12"/>
  <c r="B32" i="12"/>
  <c r="CM31" i="12"/>
  <c r="CK31" i="12"/>
  <c r="CH31" i="12"/>
  <c r="CF31" i="12"/>
  <c r="CI31" i="12" s="1"/>
  <c r="CL31" i="12" s="1"/>
  <c r="AY31" i="12"/>
  <c r="AR31" i="12"/>
  <c r="AP31" i="12"/>
  <c r="AQ31" i="12" s="1"/>
  <c r="AO31" i="12"/>
  <c r="B31" i="12"/>
  <c r="CM30" i="12"/>
  <c r="CH30" i="12"/>
  <c r="CF30" i="12"/>
  <c r="AY30" i="12"/>
  <c r="AR30" i="12"/>
  <c r="AP30" i="12"/>
  <c r="AQ30" i="12" s="1"/>
  <c r="AO30" i="12"/>
  <c r="B30" i="12"/>
  <c r="CM29" i="12"/>
  <c r="CH29" i="12"/>
  <c r="CF29" i="12"/>
  <c r="CI29" i="12" s="1"/>
  <c r="CL29" i="12" s="1"/>
  <c r="AY29" i="12"/>
  <c r="AR29" i="12"/>
  <c r="AP29" i="12"/>
  <c r="AO29" i="12"/>
  <c r="B29" i="12"/>
  <c r="B28" i="12"/>
  <c r="CM27" i="12"/>
  <c r="CK27" i="12"/>
  <c r="CJ27" i="12"/>
  <c r="CI27" i="12"/>
  <c r="CH27" i="12"/>
  <c r="CF27" i="12"/>
  <c r="AY27" i="12"/>
  <c r="AR27" i="12"/>
  <c r="AP27" i="12"/>
  <c r="AQ27" i="12" s="1"/>
  <c r="AO27" i="12"/>
  <c r="B27" i="12"/>
  <c r="CM26" i="12"/>
  <c r="CK26" i="12"/>
  <c r="CJ26" i="12"/>
  <c r="CI26" i="12"/>
  <c r="CH26" i="12"/>
  <c r="CF26" i="12"/>
  <c r="AY26" i="12"/>
  <c r="AR26" i="12"/>
  <c r="AP26" i="12"/>
  <c r="AQ26" i="12" s="1"/>
  <c r="AO26" i="12"/>
  <c r="B26" i="12"/>
  <c r="CM25" i="12"/>
  <c r="CK25" i="12"/>
  <c r="CH25" i="12"/>
  <c r="CF25" i="12"/>
  <c r="CI25" i="12" s="1"/>
  <c r="CL25" i="12" s="1"/>
  <c r="AY25" i="12"/>
  <c r="AR25" i="12"/>
  <c r="AP25" i="12"/>
  <c r="AQ25" i="12" s="1"/>
  <c r="AO25" i="12"/>
  <c r="B25" i="12"/>
  <c r="CM24" i="12"/>
  <c r="CH24" i="12"/>
  <c r="CF24" i="12"/>
  <c r="CI24" i="12" s="1"/>
  <c r="CL24" i="12" s="1"/>
  <c r="AY24" i="12"/>
  <c r="AR24" i="12"/>
  <c r="AP24" i="12"/>
  <c r="AO24" i="12"/>
  <c r="B24" i="12"/>
  <c r="B43" i="11"/>
  <c r="CM42" i="11"/>
  <c r="CK42" i="11"/>
  <c r="CJ42" i="11"/>
  <c r="CI42" i="11"/>
  <c r="CH42" i="11"/>
  <c r="CF42" i="11"/>
  <c r="AY42" i="11"/>
  <c r="AR42" i="11"/>
  <c r="AP42" i="11"/>
  <c r="AQ42" i="11" s="1"/>
  <c r="AO42" i="11"/>
  <c r="B42" i="11"/>
  <c r="CM41" i="11"/>
  <c r="CK41" i="11"/>
  <c r="CJ41" i="11"/>
  <c r="CI41" i="11"/>
  <c r="CH41" i="11"/>
  <c r="CF41" i="11"/>
  <c r="AY41" i="11"/>
  <c r="AR41" i="11"/>
  <c r="AP41" i="11"/>
  <c r="AQ41" i="11" s="1"/>
  <c r="AO41" i="11"/>
  <c r="CM40" i="11"/>
  <c r="CK40" i="11"/>
  <c r="CJ40" i="11"/>
  <c r="CI40" i="11"/>
  <c r="CH40" i="11"/>
  <c r="CF40" i="11"/>
  <c r="AY40" i="11"/>
  <c r="AR40" i="11"/>
  <c r="AP40" i="11"/>
  <c r="AQ40" i="11" s="1"/>
  <c r="AO40" i="11"/>
  <c r="B40" i="11"/>
  <c r="CM39" i="11"/>
  <c r="CK39" i="11"/>
  <c r="CH39" i="11"/>
  <c r="CF39" i="11"/>
  <c r="CI39" i="11" s="1"/>
  <c r="CL39" i="11" s="1"/>
  <c r="AY39" i="11"/>
  <c r="AR39" i="11"/>
  <c r="AP39" i="11"/>
  <c r="AO39" i="11"/>
  <c r="B39" i="11"/>
  <c r="B38" i="11"/>
  <c r="CM37" i="11"/>
  <c r="CK37" i="11"/>
  <c r="CJ37" i="11"/>
  <c r="CI37" i="11"/>
  <c r="CH37" i="11"/>
  <c r="CF37" i="11"/>
  <c r="AY37" i="11"/>
  <c r="AR37" i="11"/>
  <c r="AP37" i="11"/>
  <c r="AQ37" i="11" s="1"/>
  <c r="AO37" i="11"/>
  <c r="B37" i="11"/>
  <c r="CM36" i="11"/>
  <c r="CK36" i="11"/>
  <c r="CJ36" i="11"/>
  <c r="CI36" i="11"/>
  <c r="CH36" i="11"/>
  <c r="CF36" i="11"/>
  <c r="AY36" i="11"/>
  <c r="AR36" i="11"/>
  <c r="AP36" i="11"/>
  <c r="AQ36" i="11" s="1"/>
  <c r="AO36" i="11"/>
  <c r="CM35" i="11"/>
  <c r="CK35" i="11"/>
  <c r="CJ35" i="11"/>
  <c r="CI35" i="11"/>
  <c r="CH35" i="11"/>
  <c r="CF35" i="11"/>
  <c r="AY35" i="11"/>
  <c r="AR35" i="11"/>
  <c r="AP35" i="11"/>
  <c r="AQ35" i="11" s="1"/>
  <c r="AO35" i="11"/>
  <c r="B35" i="11"/>
  <c r="CM34" i="11"/>
  <c r="CH34" i="11"/>
  <c r="CF34" i="11"/>
  <c r="AY34" i="11"/>
  <c r="AR34" i="11"/>
  <c r="AP34" i="11"/>
  <c r="AQ34" i="11" s="1"/>
  <c r="AO34" i="11"/>
  <c r="B34" i="11"/>
  <c r="B33" i="11"/>
  <c r="CM32" i="11"/>
  <c r="CK32" i="11"/>
  <c r="CJ32" i="11"/>
  <c r="CI32" i="11"/>
  <c r="CH32" i="11"/>
  <c r="CF32" i="11"/>
  <c r="AY32" i="11"/>
  <c r="AR32" i="11"/>
  <c r="AP32" i="11"/>
  <c r="AQ32" i="11" s="1"/>
  <c r="AO32" i="11"/>
  <c r="B32" i="11"/>
  <c r="CM31" i="11"/>
  <c r="CK31" i="11"/>
  <c r="CJ31" i="11"/>
  <c r="CI31" i="11"/>
  <c r="CH31" i="11"/>
  <c r="CF31" i="11"/>
  <c r="AY31" i="11"/>
  <c r="AR31" i="11"/>
  <c r="AP31" i="11"/>
  <c r="AQ31" i="11" s="1"/>
  <c r="AO31" i="11"/>
  <c r="CM30" i="11"/>
  <c r="CH30" i="11"/>
  <c r="CF30" i="11"/>
  <c r="AY30" i="11"/>
  <c r="AR30" i="11"/>
  <c r="AP30" i="11"/>
  <c r="AQ30" i="11" s="1"/>
  <c r="AO30" i="11"/>
  <c r="B30" i="11"/>
  <c r="CM29" i="11"/>
  <c r="CH29" i="11"/>
  <c r="CF29" i="11"/>
  <c r="AY29" i="11"/>
  <c r="AR29" i="11"/>
  <c r="AP29" i="11"/>
  <c r="AO29" i="11"/>
  <c r="B29" i="11"/>
  <c r="B28" i="11"/>
  <c r="CM27" i="11"/>
  <c r="CK27" i="11"/>
  <c r="CJ27" i="11"/>
  <c r="CI27" i="11"/>
  <c r="CH27" i="11"/>
  <c r="CF27" i="11"/>
  <c r="AY27" i="11"/>
  <c r="AR27" i="11"/>
  <c r="AP27" i="11"/>
  <c r="AQ27" i="11" s="1"/>
  <c r="AO27" i="11"/>
  <c r="B27" i="11"/>
  <c r="CM26" i="11"/>
  <c r="CK26" i="11"/>
  <c r="CJ26" i="11"/>
  <c r="CI26" i="11"/>
  <c r="CH26" i="11"/>
  <c r="CF26" i="11"/>
  <c r="AY26" i="11"/>
  <c r="AR26" i="11"/>
  <c r="AP26" i="11"/>
  <c r="AQ26" i="11" s="1"/>
  <c r="AO26" i="11"/>
  <c r="CM25" i="11"/>
  <c r="CH25" i="11"/>
  <c r="CF25" i="11"/>
  <c r="AY25" i="11"/>
  <c r="AR25" i="11"/>
  <c r="AP25" i="11"/>
  <c r="AQ25" i="11" s="1"/>
  <c r="AO25" i="11"/>
  <c r="B25" i="11"/>
  <c r="CM24" i="11"/>
  <c r="CH24" i="11"/>
  <c r="CF24" i="11"/>
  <c r="AY24" i="11"/>
  <c r="AR24" i="11"/>
  <c r="AP24" i="11"/>
  <c r="AQ24" i="11" s="1"/>
  <c r="AO24" i="11"/>
  <c r="B24" i="11"/>
  <c r="B10" i="11"/>
  <c r="CI83" i="12" l="1"/>
  <c r="CI68" i="12"/>
  <c r="CI30" i="11"/>
  <c r="CL30" i="11" s="1"/>
  <c r="AP48" i="11"/>
  <c r="CQ53" i="23"/>
  <c r="CQ63" i="23"/>
  <c r="CN78" i="23"/>
  <c r="CQ73" i="23"/>
  <c r="CN58" i="14"/>
  <c r="CQ58" i="14"/>
  <c r="CQ118" i="10"/>
  <c r="CN118" i="14"/>
  <c r="CQ53" i="14"/>
  <c r="CI73" i="12"/>
  <c r="CI138" i="12"/>
  <c r="CM48" i="10"/>
  <c r="CN113" i="23"/>
  <c r="CQ123" i="23"/>
  <c r="CN25" i="23"/>
  <c r="CQ25" i="23" s="1"/>
  <c r="CI29" i="11"/>
  <c r="CN44" i="14"/>
  <c r="CQ44" i="14" s="1"/>
  <c r="CN45" i="14"/>
  <c r="CQ45" i="14" s="1"/>
  <c r="CQ114" i="14"/>
  <c r="CQ118" i="14" s="1"/>
  <c r="CN24" i="14"/>
  <c r="CQ24" i="14" s="1"/>
  <c r="CQ28" i="14" s="1"/>
  <c r="CI93" i="12"/>
  <c r="CI98" i="12"/>
  <c r="CN123" i="14"/>
  <c r="CI153" i="12"/>
  <c r="CI113" i="12"/>
  <c r="AO38" i="12"/>
  <c r="CN98" i="14"/>
  <c r="CI123" i="12"/>
  <c r="CI168" i="12"/>
  <c r="CN148" i="14"/>
  <c r="CN113" i="10"/>
  <c r="CQ83" i="23"/>
  <c r="CH48" i="11"/>
  <c r="CN30" i="23"/>
  <c r="CQ30" i="23" s="1"/>
  <c r="CK58" i="10"/>
  <c r="CQ73" i="10"/>
  <c r="CN108" i="14"/>
  <c r="CN128" i="14"/>
  <c r="CN24" i="10"/>
  <c r="CQ24" i="10" s="1"/>
  <c r="CQ98" i="10"/>
  <c r="CQ109" i="14"/>
  <c r="CQ113" i="14" s="1"/>
  <c r="CI25" i="11"/>
  <c r="CL25" i="11" s="1"/>
  <c r="CQ84" i="10"/>
  <c r="CQ88" i="10" s="1"/>
  <c r="CQ139" i="14"/>
  <c r="CQ143" i="14" s="1"/>
  <c r="CL164" i="12"/>
  <c r="AO43" i="11"/>
  <c r="CI78" i="12"/>
  <c r="CM38" i="14"/>
  <c r="CN40" i="14"/>
  <c r="CQ40" i="14" s="1"/>
  <c r="CI44" i="11"/>
  <c r="CL44" i="11" s="1"/>
  <c r="CK38" i="10"/>
  <c r="CN103" i="23"/>
  <c r="CN83" i="14"/>
  <c r="CQ68" i="10"/>
  <c r="CN40" i="23"/>
  <c r="CQ40" i="23" s="1"/>
  <c r="CN29" i="14"/>
  <c r="CQ29" i="14" s="1"/>
  <c r="CN30" i="14"/>
  <c r="CQ30" i="14" s="1"/>
  <c r="CK33" i="10"/>
  <c r="CN30" i="10"/>
  <c r="CN56" i="10"/>
  <c r="CQ56" i="10" s="1"/>
  <c r="CQ109" i="10"/>
  <c r="CQ113" i="10" s="1"/>
  <c r="AQ43" i="14"/>
  <c r="CN83" i="23"/>
  <c r="CQ119" i="14"/>
  <c r="CQ123" i="14" s="1"/>
  <c r="CM38" i="12"/>
  <c r="CL79" i="12"/>
  <c r="CI53" i="12"/>
  <c r="CL139" i="12"/>
  <c r="CI133" i="12"/>
  <c r="CL179" i="12"/>
  <c r="CI30" i="12"/>
  <c r="CL30" i="12" s="1"/>
  <c r="CI24" i="11"/>
  <c r="CH38" i="11"/>
  <c r="CM48" i="11"/>
  <c r="CK43" i="11"/>
  <c r="AO58" i="11"/>
  <c r="AQ38" i="11"/>
  <c r="CH53" i="11"/>
  <c r="CN35" i="23"/>
  <c r="CQ35" i="23" s="1"/>
  <c r="CN68" i="10"/>
  <c r="CN93" i="10"/>
  <c r="AQ38" i="10"/>
  <c r="CQ103" i="10"/>
  <c r="CN138" i="10"/>
  <c r="CN98" i="10"/>
  <c r="CN103" i="10"/>
  <c r="CK43" i="14"/>
  <c r="CQ124" i="14"/>
  <c r="CQ128" i="14" s="1"/>
  <c r="CK28" i="14"/>
  <c r="CK33" i="14"/>
  <c r="CK48" i="14"/>
  <c r="CQ104" i="14"/>
  <c r="CQ108" i="14" s="1"/>
  <c r="CN35" i="10"/>
  <c r="CQ35" i="10" s="1"/>
  <c r="CQ78" i="10"/>
  <c r="CK48" i="10"/>
  <c r="CN45" i="10"/>
  <c r="CQ45" i="10" s="1"/>
  <c r="CM58" i="10"/>
  <c r="CQ89" i="10"/>
  <c r="CQ93" i="10" s="1"/>
  <c r="CQ134" i="14"/>
  <c r="CQ138" i="14" s="1"/>
  <c r="CN88" i="23"/>
  <c r="AQ38" i="12"/>
  <c r="CH38" i="12"/>
  <c r="CN123" i="23"/>
  <c r="CN40" i="10"/>
  <c r="CQ40" i="10" s="1"/>
  <c r="AQ53" i="10"/>
  <c r="CK53" i="10"/>
  <c r="CK28" i="10"/>
  <c r="CN29" i="10"/>
  <c r="CQ29" i="10" s="1"/>
  <c r="AR38" i="10"/>
  <c r="AQ43" i="10"/>
  <c r="CM53" i="10"/>
  <c r="AQ33" i="10"/>
  <c r="CK43" i="10"/>
  <c r="CN49" i="10"/>
  <c r="CN53" i="10" s="1"/>
  <c r="CN118" i="10"/>
  <c r="CN93" i="23"/>
  <c r="CN118" i="23"/>
  <c r="CN138" i="23"/>
  <c r="CI188" i="12"/>
  <c r="CL184" i="12"/>
  <c r="CK38" i="12"/>
  <c r="CL59" i="12"/>
  <c r="CI55" i="11"/>
  <c r="CL55" i="11" s="1"/>
  <c r="CQ93" i="23"/>
  <c r="CN58" i="23"/>
  <c r="CN53" i="23"/>
  <c r="CQ108" i="10"/>
  <c r="CN108" i="10"/>
  <c r="CN73" i="10"/>
  <c r="CN83" i="10"/>
  <c r="CQ80" i="10"/>
  <c r="CQ83" i="10" s="1"/>
  <c r="CQ84" i="14"/>
  <c r="CQ88" i="14" s="1"/>
  <c r="CN63" i="14"/>
  <c r="CN73" i="23"/>
  <c r="CN24" i="23"/>
  <c r="CQ24" i="23" s="1"/>
  <c r="CQ28" i="23" s="1"/>
  <c r="AQ43" i="23"/>
  <c r="CK43" i="23"/>
  <c r="CM33" i="23"/>
  <c r="CQ129" i="10"/>
  <c r="CQ133" i="10" s="1"/>
  <c r="CN133" i="10"/>
  <c r="CN128" i="10"/>
  <c r="CQ124" i="10"/>
  <c r="CQ128" i="10" s="1"/>
  <c r="CN123" i="10"/>
  <c r="CQ119" i="10"/>
  <c r="CQ123" i="10" s="1"/>
  <c r="CN133" i="14"/>
  <c r="CH58" i="11"/>
  <c r="CN93" i="14"/>
  <c r="CQ89" i="14"/>
  <c r="CQ93" i="14" s="1"/>
  <c r="CQ78" i="14"/>
  <c r="CN78" i="14"/>
  <c r="CN103" i="14"/>
  <c r="CQ99" i="14"/>
  <c r="CQ103" i="14" s="1"/>
  <c r="CM48" i="14"/>
  <c r="CQ48" i="14"/>
  <c r="CN48" i="14"/>
  <c r="CM33" i="14"/>
  <c r="CN78" i="10"/>
  <c r="CN63" i="10"/>
  <c r="CN44" i="10"/>
  <c r="CQ44" i="10" s="1"/>
  <c r="CM33" i="10"/>
  <c r="AR33" i="10"/>
  <c r="AQ48" i="10"/>
  <c r="AR48" i="10"/>
  <c r="CN54" i="10"/>
  <c r="AR58" i="10"/>
  <c r="AQ58" i="10"/>
  <c r="AQ33" i="23"/>
  <c r="CN39" i="23"/>
  <c r="CQ39" i="23" s="1"/>
  <c r="CK38" i="23"/>
  <c r="AR33" i="14"/>
  <c r="AQ33" i="14"/>
  <c r="AR48" i="14"/>
  <c r="AQ48" i="14"/>
  <c r="CN73" i="14"/>
  <c r="CQ69" i="14"/>
  <c r="CQ73" i="14" s="1"/>
  <c r="CM58" i="11"/>
  <c r="AP58" i="11"/>
  <c r="CM28" i="12"/>
  <c r="AP28" i="12"/>
  <c r="CM43" i="10"/>
  <c r="CN39" i="10"/>
  <c r="CM38" i="10"/>
  <c r="CN34" i="10"/>
  <c r="CQ34" i="10" s="1"/>
  <c r="CQ38" i="10" s="1"/>
  <c r="CN25" i="10"/>
  <c r="CQ25" i="10" s="1"/>
  <c r="CQ28" i="10" s="1"/>
  <c r="CM28" i="10"/>
  <c r="AQ28" i="10"/>
  <c r="AR28" i="10"/>
  <c r="AS54" i="10"/>
  <c r="AS58" i="10" s="1"/>
  <c r="AS53" i="10"/>
  <c r="AR53" i="10"/>
  <c r="AS45" i="10"/>
  <c r="AS48" i="10" s="1"/>
  <c r="AS43" i="10"/>
  <c r="AR43" i="10"/>
  <c r="AS35" i="10"/>
  <c r="AS38" i="10" s="1"/>
  <c r="AS30" i="10"/>
  <c r="AS33" i="10" s="1"/>
  <c r="AS25" i="10"/>
  <c r="AS28" i="10" s="1"/>
  <c r="AO33" i="12"/>
  <c r="AO28" i="12"/>
  <c r="AP33" i="12"/>
  <c r="CM33" i="12"/>
  <c r="AQ29" i="12"/>
  <c r="AQ33" i="12" s="1"/>
  <c r="CH33" i="12"/>
  <c r="AP38" i="12"/>
  <c r="AQ24" i="12"/>
  <c r="AQ28" i="12" s="1"/>
  <c r="CH28" i="12"/>
  <c r="CI38" i="12"/>
  <c r="CI28" i="12"/>
  <c r="CI53" i="11"/>
  <c r="CM53" i="11"/>
  <c r="AP53" i="11"/>
  <c r="AO53" i="11"/>
  <c r="AO48" i="11"/>
  <c r="CI48" i="11"/>
  <c r="CM33" i="11"/>
  <c r="CI33" i="11"/>
  <c r="AQ54" i="11"/>
  <c r="AQ58" i="11" s="1"/>
  <c r="AQ49" i="11"/>
  <c r="AQ53" i="11" s="1"/>
  <c r="AQ44" i="11"/>
  <c r="AQ48" i="11" s="1"/>
  <c r="CM43" i="14"/>
  <c r="CN39" i="14"/>
  <c r="AR43" i="14"/>
  <c r="CN34" i="14"/>
  <c r="CQ34" i="14" s="1"/>
  <c r="CQ38" i="14" s="1"/>
  <c r="AQ38" i="14"/>
  <c r="AR38" i="14"/>
  <c r="CM28" i="14"/>
  <c r="AS28" i="14"/>
  <c r="AQ28" i="14"/>
  <c r="CN28" i="14"/>
  <c r="AS45" i="14"/>
  <c r="AS48" i="14" s="1"/>
  <c r="AS40" i="14"/>
  <c r="AS43" i="14" s="1"/>
  <c r="AS34" i="14"/>
  <c r="AS38" i="14" s="1"/>
  <c r="AS30" i="14"/>
  <c r="AS33" i="14" s="1"/>
  <c r="AR28" i="14"/>
  <c r="AQ38" i="23"/>
  <c r="AR38" i="23"/>
  <c r="AQ28" i="23"/>
  <c r="CK33" i="23"/>
  <c r="CM38" i="23"/>
  <c r="CN34" i="23"/>
  <c r="CQ34" i="23" s="1"/>
  <c r="CK28" i="23"/>
  <c r="AS28" i="23"/>
  <c r="CM28" i="23"/>
  <c r="CN29" i="23"/>
  <c r="CQ29" i="23" s="1"/>
  <c r="CQ33" i="23" s="1"/>
  <c r="CM43" i="23"/>
  <c r="AS43" i="23"/>
  <c r="AR43" i="23"/>
  <c r="AS36" i="23"/>
  <c r="AS38" i="23" s="1"/>
  <c r="AS33" i="23"/>
  <c r="AR33" i="23"/>
  <c r="AR28" i="23"/>
  <c r="AO28" i="11"/>
  <c r="CI34" i="11"/>
  <c r="CM38" i="11"/>
  <c r="AP43" i="11"/>
  <c r="CM43" i="11"/>
  <c r="CH43" i="11"/>
  <c r="CH28" i="11"/>
  <c r="AQ28" i="11"/>
  <c r="AO33" i="11"/>
  <c r="CM28" i="11"/>
  <c r="AP33" i="11"/>
  <c r="CH33" i="11"/>
  <c r="CL29" i="11"/>
  <c r="AO38" i="11"/>
  <c r="CI43" i="11"/>
  <c r="AQ39" i="11"/>
  <c r="AQ43" i="11" s="1"/>
  <c r="AP38" i="11"/>
  <c r="AQ29" i="11"/>
  <c r="AQ33" i="11" s="1"/>
  <c r="AP28" i="11"/>
  <c r="B20" i="11"/>
  <c r="CI28" i="11" l="1"/>
  <c r="CN33" i="10"/>
  <c r="CI33" i="12"/>
  <c r="CQ30" i="10"/>
  <c r="CQ33" i="10" s="1"/>
  <c r="CQ33" i="14"/>
  <c r="CQ49" i="10"/>
  <c r="CQ53" i="10" s="1"/>
  <c r="CN43" i="10"/>
  <c r="CQ48" i="10"/>
  <c r="CN58" i="10"/>
  <c r="CN33" i="14"/>
  <c r="CL24" i="11"/>
  <c r="CN38" i="14"/>
  <c r="CQ43" i="23"/>
  <c r="CQ38" i="23"/>
  <c r="CI58" i="11"/>
  <c r="CN28" i="10"/>
  <c r="CN28" i="23"/>
  <c r="CQ39" i="10"/>
  <c r="CQ43" i="10" s="1"/>
  <c r="CN48" i="10"/>
  <c r="CQ54" i="10"/>
  <c r="CQ58" i="10" s="1"/>
  <c r="CN33" i="23"/>
  <c r="CN43" i="23"/>
  <c r="CN38" i="10"/>
  <c r="CQ39" i="14"/>
  <c r="CQ43" i="14" s="1"/>
  <c r="CN43" i="14"/>
  <c r="CN38" i="23"/>
  <c r="CI38" i="11"/>
  <c r="CL34" i="11"/>
  <c r="B9" i="11"/>
  <c r="B23" i="12" l="1"/>
  <c r="CM22" i="12"/>
  <c r="CK22" i="12"/>
  <c r="CJ22" i="12"/>
  <c r="CI22" i="12"/>
  <c r="CH22" i="12"/>
  <c r="CF22" i="12"/>
  <c r="AY22" i="12"/>
  <c r="AR22" i="12"/>
  <c r="AP22" i="12"/>
  <c r="AQ22" i="12" s="1"/>
  <c r="AO22" i="12"/>
  <c r="B22" i="12"/>
  <c r="CM21" i="12"/>
  <c r="CH21" i="12"/>
  <c r="CF21" i="12"/>
  <c r="AY21" i="12"/>
  <c r="AR21" i="12"/>
  <c r="AP21" i="12"/>
  <c r="AQ21" i="12" s="1"/>
  <c r="AO21" i="12"/>
  <c r="B21" i="12"/>
  <c r="CM20" i="12"/>
  <c r="CH20" i="12"/>
  <c r="CI20" i="12" s="1"/>
  <c r="CF20" i="12"/>
  <c r="AY20" i="12"/>
  <c r="AR20" i="12"/>
  <c r="AP20" i="12"/>
  <c r="AQ20" i="12" s="1"/>
  <c r="AO20" i="12"/>
  <c r="B20" i="12"/>
  <c r="CM19" i="12"/>
  <c r="CH19" i="12"/>
  <c r="CF19" i="12"/>
  <c r="AY19" i="12"/>
  <c r="AR19" i="12"/>
  <c r="AP19" i="12"/>
  <c r="AQ19" i="12" s="1"/>
  <c r="AO19" i="12"/>
  <c r="B19" i="12"/>
  <c r="B18" i="12"/>
  <c r="CM17" i="12"/>
  <c r="CK17" i="12"/>
  <c r="CJ17" i="12"/>
  <c r="CI17" i="12"/>
  <c r="CH17" i="12"/>
  <c r="CF17" i="12"/>
  <c r="AY17" i="12"/>
  <c r="AR17" i="12"/>
  <c r="AP17" i="12"/>
  <c r="AQ17" i="12" s="1"/>
  <c r="AO17" i="12"/>
  <c r="B17" i="12"/>
  <c r="CM16" i="12"/>
  <c r="CK16" i="12"/>
  <c r="CJ16" i="12"/>
  <c r="CI16" i="12"/>
  <c r="CH16" i="12"/>
  <c r="CF16" i="12"/>
  <c r="AY16" i="12"/>
  <c r="AR16" i="12"/>
  <c r="AP16" i="12"/>
  <c r="AQ16" i="12" s="1"/>
  <c r="AO16" i="12"/>
  <c r="B16" i="12"/>
  <c r="CM15" i="12"/>
  <c r="CH15" i="12"/>
  <c r="CF15" i="12"/>
  <c r="AY15" i="12"/>
  <c r="AR15" i="12"/>
  <c r="AP15" i="12"/>
  <c r="AQ15" i="12" s="1"/>
  <c r="AO15" i="12"/>
  <c r="B15" i="12"/>
  <c r="CM14" i="12"/>
  <c r="CH14" i="12"/>
  <c r="CF14" i="12"/>
  <c r="AY14" i="12"/>
  <c r="AR14" i="12"/>
  <c r="AP14" i="12"/>
  <c r="AO14" i="12"/>
  <c r="B14" i="12"/>
  <c r="B13" i="12"/>
  <c r="CM12" i="12"/>
  <c r="CK12" i="12"/>
  <c r="CJ12" i="12"/>
  <c r="CI12" i="12"/>
  <c r="CH12" i="12"/>
  <c r="CF12" i="12"/>
  <c r="AY12" i="12"/>
  <c r="AR12" i="12"/>
  <c r="AP12" i="12"/>
  <c r="AQ12" i="12" s="1"/>
  <c r="AO12" i="12"/>
  <c r="B12" i="12"/>
  <c r="CM11" i="12"/>
  <c r="CK11" i="12"/>
  <c r="CJ11" i="12"/>
  <c r="CI11" i="12"/>
  <c r="CH11" i="12"/>
  <c r="CF11" i="12"/>
  <c r="AY11" i="12"/>
  <c r="AR11" i="12"/>
  <c r="AP11" i="12"/>
  <c r="AQ11" i="12" s="1"/>
  <c r="AO11" i="12"/>
  <c r="B11" i="12"/>
  <c r="CM10" i="12"/>
  <c r="CH10" i="12"/>
  <c r="CF10" i="12"/>
  <c r="AY10" i="12"/>
  <c r="AR10" i="12"/>
  <c r="AP10" i="12"/>
  <c r="AO10" i="12"/>
  <c r="B10" i="12"/>
  <c r="CM9" i="12"/>
  <c r="CK9" i="12"/>
  <c r="CH9" i="12"/>
  <c r="CF9" i="12"/>
  <c r="AY9" i="12"/>
  <c r="AR9" i="12"/>
  <c r="AP9" i="12"/>
  <c r="AQ9" i="12" s="1"/>
  <c r="AO9" i="12"/>
  <c r="B9" i="12"/>
  <c r="B23" i="11"/>
  <c r="CM22" i="11"/>
  <c r="CK22" i="11"/>
  <c r="CJ22" i="11"/>
  <c r="CI22" i="11"/>
  <c r="CH22" i="11"/>
  <c r="CF22" i="11"/>
  <c r="AY22" i="11"/>
  <c r="AR22" i="11"/>
  <c r="AP22" i="11"/>
  <c r="AQ22" i="11" s="1"/>
  <c r="AO22" i="11"/>
  <c r="B22" i="11"/>
  <c r="CM21" i="11"/>
  <c r="CK21" i="11"/>
  <c r="CJ21" i="11" s="1"/>
  <c r="CH21" i="11"/>
  <c r="CF21" i="11"/>
  <c r="CI21" i="11" s="1"/>
  <c r="AY21" i="11"/>
  <c r="AR21" i="11"/>
  <c r="AP21" i="11"/>
  <c r="AQ21" i="11" s="1"/>
  <c r="AO21" i="11"/>
  <c r="CM20" i="11"/>
  <c r="CH20" i="11"/>
  <c r="CF20" i="11"/>
  <c r="AY20" i="11"/>
  <c r="AR20" i="11"/>
  <c r="AP20" i="11"/>
  <c r="AQ20" i="11" s="1"/>
  <c r="AO20" i="11"/>
  <c r="CM19" i="11"/>
  <c r="CH19" i="11"/>
  <c r="CF19" i="11"/>
  <c r="AY19" i="11"/>
  <c r="AR19" i="11"/>
  <c r="AP19" i="11"/>
  <c r="AO19" i="11"/>
  <c r="B19" i="11"/>
  <c r="B18" i="11"/>
  <c r="CM17" i="11"/>
  <c r="CK17" i="11"/>
  <c r="CJ17" i="11"/>
  <c r="CI17" i="11"/>
  <c r="CH17" i="11"/>
  <c r="CF17" i="11"/>
  <c r="AY17" i="11"/>
  <c r="AR17" i="11"/>
  <c r="AP17" i="11"/>
  <c r="AQ17" i="11" s="1"/>
  <c r="AO17" i="11"/>
  <c r="B17" i="11"/>
  <c r="CM16" i="11"/>
  <c r="CK16" i="11"/>
  <c r="CJ16" i="11"/>
  <c r="CI16" i="11"/>
  <c r="CH16" i="11"/>
  <c r="CF16" i="11"/>
  <c r="AY16" i="11"/>
  <c r="AR16" i="11"/>
  <c r="AP16" i="11"/>
  <c r="AQ16" i="11" s="1"/>
  <c r="AO16" i="11"/>
  <c r="B16" i="11"/>
  <c r="CM15" i="11"/>
  <c r="CH15" i="11"/>
  <c r="CF15" i="11"/>
  <c r="CI15" i="11" s="1"/>
  <c r="AY15" i="11"/>
  <c r="AR15" i="11"/>
  <c r="AP15" i="11"/>
  <c r="AQ15" i="11" s="1"/>
  <c r="AO15" i="11"/>
  <c r="B15" i="11"/>
  <c r="CM14" i="11"/>
  <c r="CH14" i="11"/>
  <c r="CF14" i="11"/>
  <c r="AY14" i="11"/>
  <c r="AR14" i="11"/>
  <c r="AP14" i="11"/>
  <c r="AO14" i="11"/>
  <c r="B14" i="11"/>
  <c r="B13" i="11"/>
  <c r="CM12" i="11"/>
  <c r="CK12" i="11"/>
  <c r="CJ12" i="11"/>
  <c r="CI12" i="11"/>
  <c r="CH12" i="11"/>
  <c r="CF12" i="11"/>
  <c r="AY12" i="11"/>
  <c r="AR12" i="11"/>
  <c r="AP12" i="11"/>
  <c r="AQ12" i="11" s="1"/>
  <c r="AO12" i="11"/>
  <c r="B12" i="11"/>
  <c r="CM11" i="11"/>
  <c r="CK11" i="11"/>
  <c r="CJ11" i="11"/>
  <c r="CI11" i="11"/>
  <c r="CH11" i="11"/>
  <c r="CF11" i="11"/>
  <c r="AY11" i="11"/>
  <c r="AR11" i="11"/>
  <c r="AP11" i="11"/>
  <c r="AQ11" i="11" s="1"/>
  <c r="AO11" i="11"/>
  <c r="CM10" i="11"/>
  <c r="CH10" i="11"/>
  <c r="CF10" i="11"/>
  <c r="AY10" i="11"/>
  <c r="AR10" i="11"/>
  <c r="AP10" i="11"/>
  <c r="AQ10" i="11" s="1"/>
  <c r="AO10" i="11"/>
  <c r="CM9" i="11"/>
  <c r="CH9" i="11"/>
  <c r="CF9" i="11"/>
  <c r="AY9" i="11"/>
  <c r="AR9" i="11"/>
  <c r="AP9" i="11"/>
  <c r="AO9" i="11"/>
  <c r="B23" i="23"/>
  <c r="CR22" i="23"/>
  <c r="CP22" i="23"/>
  <c r="CO22" i="23"/>
  <c r="CN22" i="23"/>
  <c r="CM22" i="23"/>
  <c r="CK22" i="23"/>
  <c r="BD22" i="23"/>
  <c r="AT22" i="23"/>
  <c r="AR22" i="23"/>
  <c r="AS22" i="23" s="1"/>
  <c r="AQ22" i="23"/>
  <c r="B22" i="23"/>
  <c r="CR21" i="23"/>
  <c r="CP21" i="23"/>
  <c r="CO21" i="23"/>
  <c r="CN21" i="23"/>
  <c r="CM21" i="23"/>
  <c r="CK21" i="23"/>
  <c r="BD21" i="23"/>
  <c r="AT21" i="23"/>
  <c r="AR21" i="23"/>
  <c r="AQ21" i="23"/>
  <c r="B21" i="23"/>
  <c r="CR20" i="23"/>
  <c r="CM20" i="23"/>
  <c r="CK20" i="23"/>
  <c r="BD20" i="23"/>
  <c r="AT20" i="23"/>
  <c r="AR20" i="23"/>
  <c r="AS20" i="23" s="1"/>
  <c r="AQ20" i="23"/>
  <c r="B20" i="23"/>
  <c r="CR19" i="23"/>
  <c r="CM19" i="23"/>
  <c r="CK19" i="23"/>
  <c r="BD19" i="23"/>
  <c r="AT19" i="23"/>
  <c r="AR19" i="23"/>
  <c r="AS19" i="23" s="1"/>
  <c r="AQ19" i="23"/>
  <c r="B19" i="23"/>
  <c r="CR17" i="23"/>
  <c r="CP17" i="23"/>
  <c r="CO17" i="23"/>
  <c r="CN17" i="23"/>
  <c r="CM17" i="23"/>
  <c r="CK17" i="23"/>
  <c r="BD17" i="23"/>
  <c r="AT17" i="23"/>
  <c r="AR17" i="23"/>
  <c r="AS17" i="23" s="1"/>
  <c r="AQ17" i="23"/>
  <c r="B17" i="23"/>
  <c r="CR16" i="23"/>
  <c r="CP16" i="23"/>
  <c r="CO16" i="23"/>
  <c r="CN16" i="23"/>
  <c r="CM16" i="23"/>
  <c r="CK16" i="23"/>
  <c r="BD16" i="23"/>
  <c r="AT16" i="23"/>
  <c r="AR16" i="23"/>
  <c r="AQ16" i="23"/>
  <c r="B16" i="23"/>
  <c r="CR15" i="23"/>
  <c r="CM15" i="23"/>
  <c r="CK15" i="23"/>
  <c r="BD15" i="23"/>
  <c r="AT15" i="23"/>
  <c r="AR15" i="23"/>
  <c r="AS15" i="23" s="1"/>
  <c r="AQ15" i="23"/>
  <c r="B15" i="23"/>
  <c r="CR14" i="23"/>
  <c r="CM14" i="23"/>
  <c r="CK14" i="23"/>
  <c r="BD14" i="23"/>
  <c r="AT14" i="23"/>
  <c r="AR14" i="23"/>
  <c r="AS14" i="23" s="1"/>
  <c r="AQ14" i="23"/>
  <c r="B14" i="23"/>
  <c r="B13" i="23"/>
  <c r="CR12" i="23"/>
  <c r="CP12" i="23"/>
  <c r="CO12" i="23"/>
  <c r="CN12" i="23"/>
  <c r="CM12" i="23"/>
  <c r="CK12" i="23"/>
  <c r="BD12" i="23"/>
  <c r="AT12" i="23"/>
  <c r="AR12" i="23"/>
  <c r="AS12" i="23" s="1"/>
  <c r="AQ12" i="23"/>
  <c r="B12" i="23"/>
  <c r="CR11" i="23"/>
  <c r="CP11" i="23"/>
  <c r="CM11" i="23"/>
  <c r="CK11" i="23"/>
  <c r="CN11" i="23" s="1"/>
  <c r="BD11" i="23"/>
  <c r="AT11" i="23"/>
  <c r="AR11" i="23"/>
  <c r="AS11" i="23" s="1"/>
  <c r="AQ11" i="23"/>
  <c r="B11" i="23"/>
  <c r="CR10" i="23"/>
  <c r="CM10" i="23"/>
  <c r="CK10" i="23"/>
  <c r="BD10" i="23"/>
  <c r="AT10" i="23"/>
  <c r="AR10" i="23"/>
  <c r="AS10" i="23" s="1"/>
  <c r="AQ10" i="23"/>
  <c r="B10" i="23"/>
  <c r="CR9" i="23"/>
  <c r="CM9" i="23"/>
  <c r="CK9" i="23"/>
  <c r="BD9" i="23"/>
  <c r="AT9" i="23"/>
  <c r="AR9" i="23"/>
  <c r="AS9" i="23" s="1"/>
  <c r="AQ9" i="23"/>
  <c r="B9" i="23"/>
  <c r="B23" i="10"/>
  <c r="CR22" i="10"/>
  <c r="CP22" i="10"/>
  <c r="CO22" i="10"/>
  <c r="CN22" i="10"/>
  <c r="CM22" i="10"/>
  <c r="CK22" i="10"/>
  <c r="BD22" i="10"/>
  <c r="AT22" i="10"/>
  <c r="AR22" i="10"/>
  <c r="AS22" i="10" s="1"/>
  <c r="AQ22" i="10"/>
  <c r="B22" i="10"/>
  <c r="CR21" i="10"/>
  <c r="CP21" i="10"/>
  <c r="CO21" i="10"/>
  <c r="CN21" i="10"/>
  <c r="CM21" i="10"/>
  <c r="CK21" i="10"/>
  <c r="BD21" i="10"/>
  <c r="AT21" i="10"/>
  <c r="AR21" i="10"/>
  <c r="AS21" i="10" s="1"/>
  <c r="AQ21" i="10"/>
  <c r="B21" i="10"/>
  <c r="CR20" i="10"/>
  <c r="CM20" i="10"/>
  <c r="CK20" i="10"/>
  <c r="BD20" i="10"/>
  <c r="AT20" i="10"/>
  <c r="AR20" i="10"/>
  <c r="AS20" i="10" s="1"/>
  <c r="AQ20" i="10"/>
  <c r="B20" i="10"/>
  <c r="CR19" i="10"/>
  <c r="CM19" i="10"/>
  <c r="CK19" i="10"/>
  <c r="BD19" i="10"/>
  <c r="AT19" i="10"/>
  <c r="AR19" i="10"/>
  <c r="AS19" i="10" s="1"/>
  <c r="AQ19" i="10"/>
  <c r="B19" i="10"/>
  <c r="B18" i="10"/>
  <c r="CR17" i="10"/>
  <c r="CP17" i="10"/>
  <c r="CO17" i="10" s="1"/>
  <c r="CN17" i="10"/>
  <c r="CM17" i="10"/>
  <c r="CK17" i="10"/>
  <c r="BD17" i="10"/>
  <c r="AT17" i="10"/>
  <c r="AR17" i="10"/>
  <c r="AS17" i="10" s="1"/>
  <c r="AQ17" i="10"/>
  <c r="B17" i="10"/>
  <c r="CR16" i="10"/>
  <c r="CP16" i="10"/>
  <c r="CM16" i="10"/>
  <c r="CK16" i="10"/>
  <c r="CN16" i="10" s="1"/>
  <c r="BD16" i="10"/>
  <c r="AT16" i="10"/>
  <c r="AR16" i="10"/>
  <c r="AS16" i="10" s="1"/>
  <c r="AQ16" i="10"/>
  <c r="B16" i="10"/>
  <c r="CR15" i="10"/>
  <c r="CM15" i="10"/>
  <c r="CK15" i="10"/>
  <c r="BD15" i="10"/>
  <c r="AT15" i="10"/>
  <c r="AR15" i="10"/>
  <c r="AS15" i="10" s="1"/>
  <c r="AQ15" i="10"/>
  <c r="B15" i="10"/>
  <c r="CR14" i="10"/>
  <c r="CM14" i="10"/>
  <c r="CK14" i="10"/>
  <c r="BD14" i="10"/>
  <c r="AT14" i="10"/>
  <c r="AR14" i="10"/>
  <c r="AS14" i="10" s="1"/>
  <c r="AQ14" i="10"/>
  <c r="B14" i="10"/>
  <c r="B13" i="10"/>
  <c r="CR12" i="10"/>
  <c r="CP12" i="10"/>
  <c r="CO12" i="10"/>
  <c r="CN12" i="10"/>
  <c r="CM12" i="10"/>
  <c r="CK12" i="10"/>
  <c r="BD12" i="10"/>
  <c r="AT12" i="10"/>
  <c r="AR12" i="10"/>
  <c r="AS12" i="10" s="1"/>
  <c r="AQ12" i="10"/>
  <c r="B12" i="10"/>
  <c r="CR11" i="10"/>
  <c r="CM11" i="10"/>
  <c r="CK11" i="10"/>
  <c r="BD11" i="10"/>
  <c r="AT11" i="10"/>
  <c r="AR11" i="10"/>
  <c r="AS11" i="10" s="1"/>
  <c r="AQ11" i="10"/>
  <c r="B11" i="10"/>
  <c r="CR10" i="10"/>
  <c r="CM10" i="10"/>
  <c r="CK10" i="10"/>
  <c r="BD10" i="10"/>
  <c r="AT10" i="10"/>
  <c r="AR10" i="10"/>
  <c r="AS10" i="10" s="1"/>
  <c r="AQ10" i="10"/>
  <c r="B10" i="10"/>
  <c r="CR9" i="10"/>
  <c r="CM9" i="10"/>
  <c r="CK9" i="10"/>
  <c r="BD9" i="10"/>
  <c r="AT9" i="10"/>
  <c r="AR9" i="10"/>
  <c r="AS9" i="10" s="1"/>
  <c r="AQ9" i="10"/>
  <c r="B9" i="10"/>
  <c r="B23" i="14"/>
  <c r="CR22" i="14"/>
  <c r="CP22" i="14"/>
  <c r="CO22" i="14"/>
  <c r="CN22" i="14"/>
  <c r="CM22" i="14"/>
  <c r="CK22" i="14"/>
  <c r="BD22" i="14"/>
  <c r="AT22" i="14"/>
  <c r="AR22" i="14"/>
  <c r="AS22" i="14" s="1"/>
  <c r="AQ22" i="14"/>
  <c r="B22" i="14"/>
  <c r="CR21" i="14"/>
  <c r="CN21" i="14"/>
  <c r="CM21" i="14"/>
  <c r="CK21" i="14"/>
  <c r="BD21" i="14"/>
  <c r="AT21" i="14"/>
  <c r="AR21" i="14"/>
  <c r="AS21" i="14" s="1"/>
  <c r="AQ21" i="14"/>
  <c r="B21" i="14"/>
  <c r="CR20" i="14"/>
  <c r="CM20" i="14"/>
  <c r="CK20" i="14"/>
  <c r="CN20" i="14" s="1"/>
  <c r="CQ20" i="14" s="1"/>
  <c r="BD20" i="14"/>
  <c r="AT20" i="14"/>
  <c r="AR20" i="14"/>
  <c r="AS20" i="14" s="1"/>
  <c r="AQ20" i="14"/>
  <c r="B20" i="14"/>
  <c r="CR19" i="14"/>
  <c r="CM19" i="14"/>
  <c r="CK19" i="14"/>
  <c r="BD19" i="14"/>
  <c r="AT19" i="14"/>
  <c r="AR19" i="14"/>
  <c r="AS19" i="14" s="1"/>
  <c r="AQ19" i="14"/>
  <c r="B19" i="14"/>
  <c r="B18" i="14"/>
  <c r="CR17" i="14"/>
  <c r="CP17" i="14"/>
  <c r="CO17" i="14"/>
  <c r="CN17" i="14"/>
  <c r="CM17" i="14"/>
  <c r="CK17" i="14"/>
  <c r="BD17" i="14"/>
  <c r="AT17" i="14"/>
  <c r="AR17" i="14"/>
  <c r="AS17" i="14" s="1"/>
  <c r="AQ17" i="14"/>
  <c r="B17" i="14"/>
  <c r="CR16" i="14"/>
  <c r="CP16" i="14"/>
  <c r="CO16" i="14"/>
  <c r="CN16" i="14"/>
  <c r="CM16" i="14"/>
  <c r="CK16" i="14"/>
  <c r="BD16" i="14"/>
  <c r="AT16" i="14"/>
  <c r="AR16" i="14"/>
  <c r="AS16" i="14" s="1"/>
  <c r="AQ16" i="14"/>
  <c r="B16" i="14"/>
  <c r="CR15" i="14"/>
  <c r="CM15" i="14"/>
  <c r="CK15" i="14"/>
  <c r="BD15" i="14"/>
  <c r="AT15" i="14"/>
  <c r="AR15" i="14"/>
  <c r="AS15" i="14" s="1"/>
  <c r="AQ15" i="14"/>
  <c r="B15" i="14"/>
  <c r="CR14" i="14"/>
  <c r="CM14" i="14"/>
  <c r="CK14" i="14"/>
  <c r="BD14" i="14"/>
  <c r="AT14" i="14"/>
  <c r="AR14" i="14"/>
  <c r="AS14" i="14" s="1"/>
  <c r="AQ14" i="14"/>
  <c r="B14" i="14"/>
  <c r="B13" i="14"/>
  <c r="CR12" i="14"/>
  <c r="CP12" i="14"/>
  <c r="CO12" i="14"/>
  <c r="CN12" i="14"/>
  <c r="CM12" i="14"/>
  <c r="CK12" i="14"/>
  <c r="BD12" i="14"/>
  <c r="AT12" i="14"/>
  <c r="AR12" i="14"/>
  <c r="AS12" i="14" s="1"/>
  <c r="AQ12" i="14"/>
  <c r="B12" i="14"/>
  <c r="CR11" i="14"/>
  <c r="CM11" i="14"/>
  <c r="CK11" i="14"/>
  <c r="BD11" i="14"/>
  <c r="AT11" i="14"/>
  <c r="AR11" i="14"/>
  <c r="AS11" i="14" s="1"/>
  <c r="AQ11" i="14"/>
  <c r="B11" i="14"/>
  <c r="CR10" i="14"/>
  <c r="CP10" i="14"/>
  <c r="CM10" i="14"/>
  <c r="CK10" i="14"/>
  <c r="BD10" i="14"/>
  <c r="AT10" i="14"/>
  <c r="AR10" i="14"/>
  <c r="AQ10" i="14"/>
  <c r="B10" i="14"/>
  <c r="CR9" i="14"/>
  <c r="CM9" i="14"/>
  <c r="CK9" i="14"/>
  <c r="BD9" i="14"/>
  <c r="AT9" i="14"/>
  <c r="AR9" i="14"/>
  <c r="AS9" i="14" s="1"/>
  <c r="AQ9" i="14"/>
  <c r="B9" i="14"/>
  <c r="CI19" i="12" l="1"/>
  <c r="CN19" i="14"/>
  <c r="CQ19" i="14" s="1"/>
  <c r="CQ23" i="14" s="1"/>
  <c r="CN10" i="14"/>
  <c r="CQ10" i="14" s="1"/>
  <c r="CN19" i="10"/>
  <c r="CQ19" i="10" s="1"/>
  <c r="CI20" i="11"/>
  <c r="CL20" i="11" s="1"/>
  <c r="CN20" i="23"/>
  <c r="CQ20" i="23" s="1"/>
  <c r="CN10" i="23"/>
  <c r="CQ10" i="23" s="1"/>
  <c r="CN10" i="10"/>
  <c r="CM18" i="12"/>
  <c r="CH18" i="11"/>
  <c r="CM18" i="14"/>
  <c r="CN11" i="10"/>
  <c r="AQ18" i="10"/>
  <c r="CM23" i="11"/>
  <c r="CH13" i="12"/>
  <c r="AP18" i="12"/>
  <c r="CI15" i="12"/>
  <c r="CL15" i="12" s="1"/>
  <c r="CI21" i="12"/>
  <c r="CM13" i="14"/>
  <c r="CN11" i="14"/>
  <c r="CQ11" i="14" s="1"/>
  <c r="CK18" i="14"/>
  <c r="CN15" i="14"/>
  <c r="CQ15" i="14" s="1"/>
  <c r="CM23" i="14"/>
  <c r="CN15" i="23"/>
  <c r="CQ15" i="23" s="1"/>
  <c r="CH23" i="12"/>
  <c r="CN20" i="10"/>
  <c r="CQ20" i="10" s="1"/>
  <c r="CN14" i="14"/>
  <c r="CQ14" i="14" s="1"/>
  <c r="CI10" i="12"/>
  <c r="CI9" i="11"/>
  <c r="AS18" i="14"/>
  <c r="AQ18" i="14"/>
  <c r="CH13" i="11"/>
  <c r="CI14" i="11"/>
  <c r="AO13" i="11"/>
  <c r="AP23" i="11"/>
  <c r="CH23" i="11"/>
  <c r="CM18" i="11"/>
  <c r="AP18" i="11"/>
  <c r="AQ14" i="11"/>
  <c r="AQ18" i="11" s="1"/>
  <c r="AO18" i="11"/>
  <c r="CM23" i="12"/>
  <c r="AP23" i="12"/>
  <c r="AO23" i="12"/>
  <c r="CK23" i="14"/>
  <c r="AQ23" i="14"/>
  <c r="AS23" i="14"/>
  <c r="AQ23" i="23"/>
  <c r="CN15" i="10"/>
  <c r="CQ15" i="10" s="1"/>
  <c r="AQ13" i="10"/>
  <c r="CK13" i="10"/>
  <c r="AQ23" i="10"/>
  <c r="CK23" i="10"/>
  <c r="CM13" i="10"/>
  <c r="AS23" i="10"/>
  <c r="CM23" i="10"/>
  <c r="CI19" i="11"/>
  <c r="AQ19" i="11"/>
  <c r="AQ23" i="11" s="1"/>
  <c r="AO23" i="11"/>
  <c r="CI10" i="11"/>
  <c r="AP13" i="11"/>
  <c r="CK18" i="10"/>
  <c r="CM18" i="10"/>
  <c r="CN14" i="10"/>
  <c r="CQ14" i="10" s="1"/>
  <c r="AS18" i="10"/>
  <c r="CN9" i="10"/>
  <c r="CQ9" i="10" s="1"/>
  <c r="CH18" i="12"/>
  <c r="CI14" i="12"/>
  <c r="AO18" i="12"/>
  <c r="CM13" i="12"/>
  <c r="AP13" i="12"/>
  <c r="AO13" i="12"/>
  <c r="CK18" i="23"/>
  <c r="AR23" i="23"/>
  <c r="CK23" i="23"/>
  <c r="CM23" i="23"/>
  <c r="CM18" i="23"/>
  <c r="CN14" i="23"/>
  <c r="CQ14" i="23" s="1"/>
  <c r="AR18" i="23"/>
  <c r="AQ18" i="23"/>
  <c r="CN19" i="23"/>
  <c r="CQ19" i="23" s="1"/>
  <c r="CM13" i="23"/>
  <c r="AS13" i="23"/>
  <c r="CL19" i="12"/>
  <c r="AQ23" i="12"/>
  <c r="AQ14" i="12"/>
  <c r="AQ18" i="12" s="1"/>
  <c r="CI9" i="12"/>
  <c r="AQ10" i="12"/>
  <c r="AQ13" i="12" s="1"/>
  <c r="CM13" i="11"/>
  <c r="AQ9" i="11"/>
  <c r="AS21" i="23"/>
  <c r="AS23" i="23" s="1"/>
  <c r="AS16" i="23"/>
  <c r="AS18" i="23" s="1"/>
  <c r="CK13" i="23"/>
  <c r="AQ13" i="23"/>
  <c r="CN9" i="23"/>
  <c r="AR13" i="23"/>
  <c r="AR23" i="10"/>
  <c r="AR18" i="10"/>
  <c r="AS13" i="10"/>
  <c r="AR13" i="10"/>
  <c r="AR23" i="14"/>
  <c r="AR18" i="14"/>
  <c r="AR13" i="14"/>
  <c r="CK13" i="14"/>
  <c r="AQ13" i="14"/>
  <c r="CN9" i="14"/>
  <c r="AS10" i="14"/>
  <c r="AS13" i="14" s="1"/>
  <c r="CL9" i="11" l="1"/>
  <c r="AQ13" i="11"/>
  <c r="CL14" i="11"/>
  <c r="CN23" i="14"/>
  <c r="CQ23" i="23"/>
  <c r="CQ23" i="10"/>
  <c r="CQ18" i="23"/>
  <c r="CN23" i="10"/>
  <c r="CQ18" i="14"/>
  <c r="CI23" i="12"/>
  <c r="CQ13" i="10"/>
  <c r="CN18" i="14"/>
  <c r="CI18" i="12"/>
  <c r="CQ18" i="10"/>
  <c r="CL14" i="12"/>
  <c r="CN18" i="10"/>
  <c r="CN13" i="10"/>
  <c r="CI13" i="11"/>
  <c r="CI18" i="11"/>
  <c r="CI23" i="11"/>
  <c r="CL19" i="11"/>
  <c r="CN18" i="23"/>
  <c r="CN23" i="23"/>
  <c r="CI13" i="12"/>
  <c r="CL9" i="12"/>
  <c r="CQ9" i="23"/>
  <c r="CQ13" i="23" s="1"/>
  <c r="CN13" i="23"/>
  <c r="CQ9" i="14"/>
  <c r="CQ13" i="14" s="1"/>
  <c r="CN13" i="14"/>
  <c r="AY4" i="11" l="1"/>
  <c r="AW4" i="11"/>
  <c r="AY4" i="12"/>
  <c r="AW4" i="12"/>
  <c r="BD4" i="23"/>
  <c r="BA4" i="23"/>
  <c r="CK249" i="12" l="1"/>
  <c r="CK245" i="12"/>
  <c r="CJ244" i="12"/>
  <c r="CJ250" i="12"/>
  <c r="CK234" i="12"/>
  <c r="CJ226" i="12"/>
  <c r="CK215" i="12"/>
  <c r="CK225" i="12"/>
  <c r="CK220" i="12"/>
  <c r="CK240" i="12"/>
  <c r="CK224" i="12"/>
  <c r="CJ235" i="12"/>
  <c r="CJ229" i="12"/>
  <c r="CK210" i="12"/>
  <c r="CJ219" i="12"/>
  <c r="CJ214" i="12"/>
  <c r="CJ239" i="12"/>
  <c r="CJ209" i="12"/>
  <c r="CJ205" i="12"/>
  <c r="CJ211" i="12"/>
  <c r="CK109" i="11"/>
  <c r="CK75" i="11"/>
  <c r="CK79" i="11"/>
  <c r="CK85" i="11"/>
  <c r="CK100" i="11"/>
  <c r="CK99" i="11"/>
  <c r="CK70" i="11"/>
  <c r="CK95" i="11"/>
  <c r="CK115" i="11"/>
  <c r="CK89" i="11"/>
  <c r="CK64" i="11"/>
  <c r="CJ104" i="11"/>
  <c r="CJ80" i="11"/>
  <c r="CJ65" i="11"/>
  <c r="CJ101" i="11"/>
  <c r="CJ69" i="11"/>
  <c r="CJ94" i="11"/>
  <c r="CJ110" i="11"/>
  <c r="CJ84" i="11"/>
  <c r="CJ90" i="11"/>
  <c r="CJ74" i="11"/>
  <c r="CJ114" i="11"/>
  <c r="CJ60" i="11"/>
  <c r="CK44" i="11"/>
  <c r="CJ59" i="11"/>
  <c r="CK55" i="11"/>
  <c r="CK50" i="11"/>
  <c r="CK25" i="11"/>
  <c r="CK45" i="11"/>
  <c r="CK30" i="11"/>
  <c r="CJ51" i="11"/>
  <c r="CJ49" i="11"/>
  <c r="CJ39" i="11"/>
  <c r="CJ54" i="11"/>
  <c r="CP224" i="23"/>
  <c r="CP179" i="23"/>
  <c r="CP204" i="23"/>
  <c r="CP220" i="23"/>
  <c r="CP186" i="23"/>
  <c r="CP175" i="23"/>
  <c r="CP164" i="23"/>
  <c r="CP219" i="23"/>
  <c r="CP215" i="23"/>
  <c r="CP214" i="23"/>
  <c r="CP189" i="23"/>
  <c r="CP184" i="23"/>
  <c r="CP165" i="23"/>
  <c r="CP229" i="23"/>
  <c r="CP209" i="23"/>
  <c r="CP180" i="23"/>
  <c r="CP169" i="23"/>
  <c r="CP171" i="23"/>
  <c r="CP195" i="23"/>
  <c r="CP174" i="23"/>
  <c r="CP225" i="23"/>
  <c r="CP199" i="23"/>
  <c r="CP194" i="23"/>
  <c r="CP155" i="23"/>
  <c r="CP160" i="23"/>
  <c r="CP154" i="23"/>
  <c r="CP144" i="23"/>
  <c r="CP150" i="23"/>
  <c r="CP149" i="23"/>
  <c r="CP122" i="23"/>
  <c r="CP130" i="23"/>
  <c r="CP121" i="23"/>
  <c r="CP116" i="23"/>
  <c r="CP120" i="23"/>
  <c r="CP115" i="23"/>
  <c r="CP100" i="23"/>
  <c r="CP105" i="23"/>
  <c r="CO210" i="23"/>
  <c r="CO185" i="23"/>
  <c r="CO170" i="23"/>
  <c r="CO110" i="23"/>
  <c r="CO159" i="23"/>
  <c r="CO139" i="23"/>
  <c r="CK200" i="12"/>
  <c r="CK204" i="12"/>
  <c r="CK199" i="12"/>
  <c r="CK194" i="12"/>
  <c r="CK165" i="12"/>
  <c r="CK135" i="12"/>
  <c r="CK110" i="12"/>
  <c r="CK104" i="12"/>
  <c r="CK79" i="12"/>
  <c r="CK75" i="12"/>
  <c r="CK69" i="12"/>
  <c r="CK65" i="12"/>
  <c r="CK189" i="12"/>
  <c r="CK179" i="12"/>
  <c r="CK95" i="12"/>
  <c r="CK49" i="12"/>
  <c r="CK170" i="12"/>
  <c r="CK164" i="12"/>
  <c r="CK145" i="12"/>
  <c r="CJ140" i="12"/>
  <c r="CK124" i="12"/>
  <c r="CK89" i="12"/>
  <c r="CK80" i="12"/>
  <c r="CK59" i="12"/>
  <c r="CJ195" i="12"/>
  <c r="CK184" i="12"/>
  <c r="CK160" i="12"/>
  <c r="CK155" i="12"/>
  <c r="CK149" i="12"/>
  <c r="CK139" i="12"/>
  <c r="CK130" i="12"/>
  <c r="CK120" i="12"/>
  <c r="CK114" i="12"/>
  <c r="CK100" i="12"/>
  <c r="CK55" i="12"/>
  <c r="CK45" i="12"/>
  <c r="CK39" i="12"/>
  <c r="CJ64" i="12"/>
  <c r="CJ94" i="12"/>
  <c r="CJ40" i="12"/>
  <c r="CJ150" i="12"/>
  <c r="CJ109" i="12"/>
  <c r="CJ44" i="12"/>
  <c r="CJ125" i="12"/>
  <c r="CJ169" i="12"/>
  <c r="CJ105" i="12"/>
  <c r="CJ115" i="12"/>
  <c r="CJ171" i="12"/>
  <c r="CJ174" i="12"/>
  <c r="CJ129" i="12"/>
  <c r="CJ70" i="12"/>
  <c r="CJ90" i="12"/>
  <c r="CJ119" i="12"/>
  <c r="CJ81" i="12"/>
  <c r="CJ50" i="12"/>
  <c r="CJ144" i="12"/>
  <c r="CJ99" i="12"/>
  <c r="CJ54" i="12"/>
  <c r="CJ31" i="12"/>
  <c r="CJ166" i="12"/>
  <c r="CJ84" i="12"/>
  <c r="CJ159" i="12"/>
  <c r="CJ60" i="12"/>
  <c r="CJ180" i="12"/>
  <c r="CJ154" i="12"/>
  <c r="CJ134" i="12"/>
  <c r="CJ74" i="12"/>
  <c r="CK30" i="12"/>
  <c r="CJ25" i="12"/>
  <c r="CJ34" i="12"/>
  <c r="CP119" i="23"/>
  <c r="CP84" i="23"/>
  <c r="CP80" i="23"/>
  <c r="CP59" i="23"/>
  <c r="CP54" i="23"/>
  <c r="CP50" i="23"/>
  <c r="CP91" i="23"/>
  <c r="CP134" i="23"/>
  <c r="CP109" i="23"/>
  <c r="CP99" i="23"/>
  <c r="CP94" i="23"/>
  <c r="CP89" i="23"/>
  <c r="CP85" i="23"/>
  <c r="CP76" i="23"/>
  <c r="CP69" i="23"/>
  <c r="CP65" i="23"/>
  <c r="CP55" i="23"/>
  <c r="CP49" i="23"/>
  <c r="CP45" i="23"/>
  <c r="CP129" i="23"/>
  <c r="CP104" i="23"/>
  <c r="CP79" i="23"/>
  <c r="CP74" i="23"/>
  <c r="CP70" i="23"/>
  <c r="CP124" i="23"/>
  <c r="CP81" i="23"/>
  <c r="CP60" i="23"/>
  <c r="CP114" i="23"/>
  <c r="CP40" i="23"/>
  <c r="CP30" i="23"/>
  <c r="CO64" i="23"/>
  <c r="CO75" i="23"/>
  <c r="CO44" i="23"/>
  <c r="CO90" i="23"/>
  <c r="CP39" i="23"/>
  <c r="CP35" i="23"/>
  <c r="CK29" i="12"/>
  <c r="CK24" i="12"/>
  <c r="CP34" i="23"/>
  <c r="CP25" i="23"/>
  <c r="CP24" i="23"/>
  <c r="CP29" i="23"/>
  <c r="CP9" i="23"/>
  <c r="CK34" i="11"/>
  <c r="CK29" i="11"/>
  <c r="CK24" i="11"/>
  <c r="CK19" i="12"/>
  <c r="CK15" i="11"/>
  <c r="CJ15" i="11" s="1"/>
  <c r="CK20" i="11"/>
  <c r="CP20" i="23"/>
  <c r="CP14" i="23"/>
  <c r="CK20" i="12"/>
  <c r="CK15" i="12"/>
  <c r="CK14" i="12"/>
  <c r="CK10" i="12"/>
  <c r="CK21" i="12"/>
  <c r="CJ21" i="12" s="1"/>
  <c r="CJ9" i="12"/>
  <c r="CK14" i="11"/>
  <c r="CK9" i="11"/>
  <c r="CK10" i="11"/>
  <c r="CJ10" i="11" s="1"/>
  <c r="CK19" i="11"/>
  <c r="CP19" i="23"/>
  <c r="CP15" i="23"/>
  <c r="CP10" i="23"/>
  <c r="CO11" i="23"/>
  <c r="BD4" i="14"/>
  <c r="BA4" i="14"/>
  <c r="CJ15" i="12" l="1"/>
  <c r="CJ178" i="12"/>
  <c r="CJ200" i="12"/>
  <c r="CJ80" i="12"/>
  <c r="CJ225" i="12"/>
  <c r="CJ38" i="12"/>
  <c r="CJ19" i="12"/>
  <c r="CJ165" i="12"/>
  <c r="CJ88" i="12"/>
  <c r="CJ30" i="12"/>
  <c r="CJ233" i="12"/>
  <c r="CO55" i="23"/>
  <c r="CO30" i="23"/>
  <c r="CO76" i="23"/>
  <c r="CO50" i="23"/>
  <c r="CO130" i="23"/>
  <c r="CJ43" i="11"/>
  <c r="CJ25" i="11"/>
  <c r="CO122" i="23"/>
  <c r="CJ108" i="11"/>
  <c r="CO215" i="23"/>
  <c r="CO91" i="23"/>
  <c r="CO121" i="23"/>
  <c r="CO155" i="23"/>
  <c r="CO180" i="23"/>
  <c r="CO105" i="23"/>
  <c r="CJ20" i="11"/>
  <c r="CO120" i="23"/>
  <c r="CO171" i="23"/>
  <c r="CO116" i="23"/>
  <c r="CO40" i="23"/>
  <c r="CO225" i="23"/>
  <c r="CO165" i="23"/>
  <c r="CO186" i="23"/>
  <c r="CO14" i="23"/>
  <c r="CO9" i="23"/>
  <c r="CO60" i="23"/>
  <c r="CO80" i="23"/>
  <c r="CO100" i="23"/>
  <c r="CO150" i="23"/>
  <c r="CO220" i="23"/>
  <c r="CJ30" i="11"/>
  <c r="CO25" i="23"/>
  <c r="CO70" i="23"/>
  <c r="CO85" i="23"/>
  <c r="CO175" i="23"/>
  <c r="CO35" i="23"/>
  <c r="CO20" i="23"/>
  <c r="CO81" i="23"/>
  <c r="CO143" i="23"/>
  <c r="CO115" i="23"/>
  <c r="CO195" i="23"/>
  <c r="CJ45" i="11"/>
  <c r="CJ100" i="11"/>
  <c r="CJ210" i="12"/>
  <c r="CK213" i="12"/>
  <c r="CJ215" i="12"/>
  <c r="CK218" i="12"/>
  <c r="CK238" i="12"/>
  <c r="CJ234" i="12"/>
  <c r="CK228" i="12"/>
  <c r="CJ224" i="12"/>
  <c r="CJ213" i="12"/>
  <c r="CJ240" i="12"/>
  <c r="CK243" i="12"/>
  <c r="CJ245" i="12"/>
  <c r="CK248" i="12"/>
  <c r="CJ220" i="12"/>
  <c r="CK223" i="12"/>
  <c r="CJ249" i="12"/>
  <c r="CK253" i="12"/>
  <c r="CJ55" i="11"/>
  <c r="CK58" i="11"/>
  <c r="CJ89" i="11"/>
  <c r="CK93" i="11"/>
  <c r="CJ44" i="11"/>
  <c r="CK48" i="11"/>
  <c r="CJ95" i="11"/>
  <c r="CK98" i="11"/>
  <c r="CJ99" i="11"/>
  <c r="CK103" i="11"/>
  <c r="CJ70" i="11"/>
  <c r="CK73" i="11"/>
  <c r="CJ85" i="11"/>
  <c r="CK88" i="11"/>
  <c r="CJ50" i="11"/>
  <c r="CJ53" i="11" s="1"/>
  <c r="CK53" i="11"/>
  <c r="CJ64" i="11"/>
  <c r="CK68" i="11"/>
  <c r="CJ79" i="11"/>
  <c r="CK83" i="11"/>
  <c r="CJ75" i="11"/>
  <c r="CK78" i="11"/>
  <c r="CJ63" i="11"/>
  <c r="CJ98" i="11"/>
  <c r="CJ115" i="11"/>
  <c r="CK118" i="11"/>
  <c r="CJ109" i="11"/>
  <c r="CK113" i="11"/>
  <c r="CP183" i="23"/>
  <c r="CO179" i="23"/>
  <c r="CP173" i="23"/>
  <c r="CO169" i="23"/>
  <c r="CP228" i="23"/>
  <c r="CO224" i="23"/>
  <c r="CO194" i="23"/>
  <c r="CP198" i="23"/>
  <c r="CO209" i="23"/>
  <c r="CP213" i="23"/>
  <c r="CP168" i="23"/>
  <c r="CO164" i="23"/>
  <c r="CP158" i="23"/>
  <c r="CO154" i="23"/>
  <c r="CO214" i="23"/>
  <c r="CP218" i="23"/>
  <c r="CO160" i="23"/>
  <c r="CP163" i="23"/>
  <c r="CO219" i="23"/>
  <c r="CP223" i="23"/>
  <c r="CP203" i="23"/>
  <c r="CO199" i="23"/>
  <c r="CP233" i="23"/>
  <c r="CO229" i="23"/>
  <c r="CO149" i="23"/>
  <c r="CP153" i="23"/>
  <c r="CP178" i="23"/>
  <c r="CO174" i="23"/>
  <c r="CO184" i="23"/>
  <c r="CP188" i="23"/>
  <c r="CP148" i="23"/>
  <c r="CO144" i="23"/>
  <c r="CP193" i="23"/>
  <c r="CO189" i="23"/>
  <c r="CO204" i="23"/>
  <c r="CP208" i="23"/>
  <c r="CP189" i="14"/>
  <c r="CP194" i="14"/>
  <c r="CP185" i="14"/>
  <c r="CP184" i="14"/>
  <c r="CP204" i="14"/>
  <c r="CP179" i="14"/>
  <c r="CP200" i="14"/>
  <c r="CP192" i="14"/>
  <c r="CP175" i="14"/>
  <c r="CP191" i="14"/>
  <c r="CP174" i="14"/>
  <c r="CP170" i="14"/>
  <c r="CP164" i="14"/>
  <c r="CP154" i="14"/>
  <c r="CP150" i="14"/>
  <c r="CP160" i="14"/>
  <c r="CP149" i="14"/>
  <c r="CP94" i="14"/>
  <c r="CP90" i="14"/>
  <c r="CP69" i="14"/>
  <c r="CP50" i="14"/>
  <c r="CP124" i="14"/>
  <c r="CP120" i="14"/>
  <c r="CP55" i="14"/>
  <c r="CP135" i="14"/>
  <c r="CP119" i="14"/>
  <c r="CP109" i="14"/>
  <c r="CP99" i="14"/>
  <c r="CP89" i="14"/>
  <c r="CP147" i="14"/>
  <c r="CP140" i="14"/>
  <c r="CP84" i="14"/>
  <c r="CP75" i="14"/>
  <c r="CP115" i="14"/>
  <c r="CP97" i="14"/>
  <c r="CP80" i="14"/>
  <c r="CP145" i="14"/>
  <c r="CP130" i="14"/>
  <c r="CP105" i="14"/>
  <c r="CP96" i="14"/>
  <c r="CP79" i="14"/>
  <c r="CP49" i="14"/>
  <c r="CP64" i="14"/>
  <c r="CP59" i="14"/>
  <c r="CP54" i="14"/>
  <c r="CP139" i="14"/>
  <c r="CP129" i="14"/>
  <c r="CP125" i="14"/>
  <c r="CP95" i="14"/>
  <c r="CP66" i="14"/>
  <c r="CP144" i="14"/>
  <c r="CP45" i="14"/>
  <c r="CP34" i="14"/>
  <c r="CP30" i="14"/>
  <c r="CP44" i="14"/>
  <c r="CP29" i="14"/>
  <c r="CP40" i="14"/>
  <c r="CP25" i="14"/>
  <c r="CP39" i="14"/>
  <c r="CP24" i="14"/>
  <c r="CP35" i="14"/>
  <c r="CP19" i="14"/>
  <c r="CO199" i="14"/>
  <c r="CO180" i="14"/>
  <c r="CO190" i="14"/>
  <c r="CO169" i="14"/>
  <c r="CO159" i="14"/>
  <c r="CO60" i="14"/>
  <c r="CO114" i="14"/>
  <c r="CO104" i="14"/>
  <c r="CO146" i="14"/>
  <c r="CO65" i="14"/>
  <c r="CO61" i="14"/>
  <c r="CO85" i="14"/>
  <c r="CO134" i="14"/>
  <c r="CO74" i="14"/>
  <c r="CK43" i="12"/>
  <c r="CJ39" i="12"/>
  <c r="CK118" i="12"/>
  <c r="CJ114" i="12"/>
  <c r="CK128" i="12"/>
  <c r="CJ124" i="12"/>
  <c r="CJ170" i="12"/>
  <c r="CK173" i="12"/>
  <c r="CK193" i="12"/>
  <c r="CJ189" i="12"/>
  <c r="CJ79" i="12"/>
  <c r="CK83" i="12"/>
  <c r="CJ45" i="12"/>
  <c r="CK48" i="12"/>
  <c r="CJ120" i="12"/>
  <c r="CK123" i="12"/>
  <c r="CJ155" i="12"/>
  <c r="CK158" i="12"/>
  <c r="CJ59" i="12"/>
  <c r="CK63" i="12"/>
  <c r="CJ49" i="12"/>
  <c r="CK53" i="12"/>
  <c r="CJ65" i="12"/>
  <c r="CK68" i="12"/>
  <c r="CJ104" i="12"/>
  <c r="CK108" i="12"/>
  <c r="CJ194" i="12"/>
  <c r="CK198" i="12"/>
  <c r="CJ130" i="12"/>
  <c r="CK133" i="12"/>
  <c r="CJ145" i="12"/>
  <c r="CK148" i="12"/>
  <c r="CK203" i="12"/>
  <c r="CJ199" i="12"/>
  <c r="CJ55" i="12"/>
  <c r="CK58" i="12"/>
  <c r="CJ160" i="12"/>
  <c r="CK163" i="12"/>
  <c r="CJ95" i="12"/>
  <c r="CK98" i="12"/>
  <c r="CK73" i="12"/>
  <c r="CJ69" i="12"/>
  <c r="CJ110" i="12"/>
  <c r="CK113" i="12"/>
  <c r="CJ58" i="12"/>
  <c r="CJ100" i="12"/>
  <c r="CK103" i="12"/>
  <c r="CK143" i="12"/>
  <c r="CJ139" i="12"/>
  <c r="CK188" i="12"/>
  <c r="CJ184" i="12"/>
  <c r="CK93" i="12"/>
  <c r="CJ89" i="12"/>
  <c r="CK168" i="12"/>
  <c r="CJ164" i="12"/>
  <c r="CK183" i="12"/>
  <c r="CJ179" i="12"/>
  <c r="CJ75" i="12"/>
  <c r="CK78" i="12"/>
  <c r="CJ135" i="12"/>
  <c r="CK138" i="12"/>
  <c r="CK208" i="12"/>
  <c r="CJ204" i="12"/>
  <c r="CJ149" i="12"/>
  <c r="CK153" i="12"/>
  <c r="CO89" i="23"/>
  <c r="CP93" i="23"/>
  <c r="CP78" i="23"/>
  <c r="CO74" i="23"/>
  <c r="CO45" i="23"/>
  <c r="CP48" i="23"/>
  <c r="CO69" i="23"/>
  <c r="CP73" i="23"/>
  <c r="CP98" i="23"/>
  <c r="CO94" i="23"/>
  <c r="CO65" i="23"/>
  <c r="CP68" i="23"/>
  <c r="CP63" i="23"/>
  <c r="CO59" i="23"/>
  <c r="CP83" i="23"/>
  <c r="CO79" i="23"/>
  <c r="CO49" i="23"/>
  <c r="CP53" i="23"/>
  <c r="CP103" i="23"/>
  <c r="CO99" i="23"/>
  <c r="CP88" i="23"/>
  <c r="CO84" i="23"/>
  <c r="CP118" i="23"/>
  <c r="CO114" i="23"/>
  <c r="CP133" i="23"/>
  <c r="CO129" i="23"/>
  <c r="CP138" i="23"/>
  <c r="CO134" i="23"/>
  <c r="CO48" i="23"/>
  <c r="CP128" i="23"/>
  <c r="CO124" i="23"/>
  <c r="CP108" i="23"/>
  <c r="CO104" i="23"/>
  <c r="CP113" i="23"/>
  <c r="CO109" i="23"/>
  <c r="CP58" i="23"/>
  <c r="CO54" i="23"/>
  <c r="CP123" i="23"/>
  <c r="CO119" i="23"/>
  <c r="CP43" i="23"/>
  <c r="CO39" i="23"/>
  <c r="CK28" i="12"/>
  <c r="CJ24" i="12"/>
  <c r="CK33" i="12"/>
  <c r="CJ29" i="12"/>
  <c r="CP33" i="23"/>
  <c r="CO29" i="23"/>
  <c r="CP28" i="23"/>
  <c r="CO24" i="23"/>
  <c r="CP38" i="23"/>
  <c r="CO34" i="23"/>
  <c r="CK38" i="11"/>
  <c r="CJ34" i="11"/>
  <c r="CK28" i="11"/>
  <c r="CJ24" i="11"/>
  <c r="CK33" i="11"/>
  <c r="CJ29" i="11"/>
  <c r="CP21" i="14"/>
  <c r="CO21" i="14" s="1"/>
  <c r="CP20" i="14"/>
  <c r="CO10" i="14"/>
  <c r="CP14" i="14"/>
  <c r="CP9" i="14"/>
  <c r="CP15" i="14"/>
  <c r="CP11" i="14"/>
  <c r="CJ10" i="12"/>
  <c r="CJ13" i="12" s="1"/>
  <c r="CK13" i="12"/>
  <c r="CK18" i="12"/>
  <c r="CJ14" i="12"/>
  <c r="CJ20" i="12"/>
  <c r="CJ23" i="12" s="1"/>
  <c r="CK23" i="12"/>
  <c r="CK13" i="11"/>
  <c r="CJ9" i="11"/>
  <c r="CK18" i="11"/>
  <c r="CJ14" i="11"/>
  <c r="CK23" i="11"/>
  <c r="CJ19" i="11"/>
  <c r="CO10" i="23"/>
  <c r="CP13" i="23"/>
  <c r="CO15" i="23"/>
  <c r="CP18" i="23"/>
  <c r="CP23" i="23"/>
  <c r="CO19" i="23"/>
  <c r="AY3" i="23"/>
  <c r="AG3" i="23"/>
  <c r="AD3" i="23"/>
  <c r="AC3" i="23"/>
  <c r="Z3" i="23"/>
  <c r="Y3" i="23"/>
  <c r="CJ143" i="12" l="1"/>
  <c r="CJ108" i="12"/>
  <c r="CJ18" i="12"/>
  <c r="CJ103" i="12"/>
  <c r="CJ128" i="12"/>
  <c r="CJ248" i="12"/>
  <c r="CJ138" i="12"/>
  <c r="CJ118" i="12"/>
  <c r="CJ243" i="12"/>
  <c r="CJ113" i="12"/>
  <c r="CJ83" i="12"/>
  <c r="CJ28" i="12"/>
  <c r="CJ93" i="12"/>
  <c r="CJ163" i="12"/>
  <c r="CJ133" i="12"/>
  <c r="CJ53" i="12"/>
  <c r="CJ48" i="12"/>
  <c r="CJ218" i="12"/>
  <c r="CJ188" i="12"/>
  <c r="CJ63" i="12"/>
  <c r="CJ253" i="12"/>
  <c r="CJ228" i="12"/>
  <c r="CJ153" i="12"/>
  <c r="CJ198" i="12"/>
  <c r="CJ78" i="12"/>
  <c r="CJ193" i="12"/>
  <c r="CJ183" i="12"/>
  <c r="CJ73" i="12"/>
  <c r="CJ203" i="12"/>
  <c r="CJ43" i="12"/>
  <c r="CJ158" i="12"/>
  <c r="CJ223" i="12"/>
  <c r="CJ238" i="12"/>
  <c r="CJ33" i="12"/>
  <c r="CJ208" i="12"/>
  <c r="CJ168" i="12"/>
  <c r="CJ98" i="12"/>
  <c r="CJ148" i="12"/>
  <c r="CJ68" i="12"/>
  <c r="CJ123" i="12"/>
  <c r="CJ173" i="12"/>
  <c r="CO175" i="14"/>
  <c r="CO188" i="23"/>
  <c r="CJ118" i="11"/>
  <c r="CJ103" i="11"/>
  <c r="CO98" i="23"/>
  <c r="CO96" i="14"/>
  <c r="CO55" i="14"/>
  <c r="CO192" i="14"/>
  <c r="CO178" i="23"/>
  <c r="CO168" i="23"/>
  <c r="CO173" i="23"/>
  <c r="CJ58" i="11"/>
  <c r="CJ68" i="11"/>
  <c r="CO133" i="23"/>
  <c r="CO125" i="14"/>
  <c r="CJ13" i="11"/>
  <c r="CO11" i="14"/>
  <c r="CJ33" i="11"/>
  <c r="CO28" i="23"/>
  <c r="CO43" i="23"/>
  <c r="CO108" i="23"/>
  <c r="CO53" i="23"/>
  <c r="CO93" i="23"/>
  <c r="CO140" i="14"/>
  <c r="CO120" i="14"/>
  <c r="CO150" i="14"/>
  <c r="CO208" i="23"/>
  <c r="CO223" i="23"/>
  <c r="CO193" i="23"/>
  <c r="CO183" i="23"/>
  <c r="CJ28" i="11"/>
  <c r="CO33" i="23"/>
  <c r="CO123" i="23"/>
  <c r="CO128" i="23"/>
  <c r="CO73" i="23"/>
  <c r="CO35" i="14"/>
  <c r="CO145" i="14"/>
  <c r="CO50" i="14"/>
  <c r="CO153" i="23"/>
  <c r="CO163" i="23"/>
  <c r="CO213" i="23"/>
  <c r="CJ78" i="11"/>
  <c r="CJ88" i="11"/>
  <c r="CJ48" i="11"/>
  <c r="CO23" i="23"/>
  <c r="CJ18" i="11"/>
  <c r="CO20" i="14"/>
  <c r="CO38" i="23"/>
  <c r="CO113" i="23"/>
  <c r="CO68" i="23"/>
  <c r="CO40" i="14"/>
  <c r="CO30" i="14"/>
  <c r="CO130" i="14"/>
  <c r="CO13" i="23"/>
  <c r="CO63" i="23"/>
  <c r="CO233" i="23"/>
  <c r="CO95" i="14"/>
  <c r="CO18" i="23"/>
  <c r="CO15" i="14"/>
  <c r="CO118" i="23"/>
  <c r="CO83" i="23"/>
  <c r="CO45" i="14"/>
  <c r="CO80" i="14"/>
  <c r="CO97" i="14"/>
  <c r="CO90" i="14"/>
  <c r="CO185" i="14"/>
  <c r="CO218" i="23"/>
  <c r="CO147" i="14"/>
  <c r="CO88" i="23"/>
  <c r="CO148" i="23"/>
  <c r="CJ23" i="11"/>
  <c r="CJ38" i="11"/>
  <c r="CO58" i="23"/>
  <c r="CO198" i="23"/>
  <c r="CJ113" i="11"/>
  <c r="CJ83" i="11"/>
  <c r="CJ73" i="11"/>
  <c r="CO19" i="14"/>
  <c r="CO138" i="23"/>
  <c r="CO103" i="23"/>
  <c r="CO78" i="23"/>
  <c r="CO25" i="14"/>
  <c r="CO66" i="14"/>
  <c r="CO191" i="14"/>
  <c r="CO203" i="23"/>
  <c r="CO158" i="23"/>
  <c r="CO228" i="23"/>
  <c r="CJ93" i="11"/>
  <c r="CO59" i="14"/>
  <c r="CP63" i="14"/>
  <c r="CO99" i="14"/>
  <c r="CP103" i="14"/>
  <c r="CO170" i="14"/>
  <c r="CP173" i="14"/>
  <c r="CO39" i="14"/>
  <c r="CP43" i="14"/>
  <c r="CO64" i="14"/>
  <c r="CP68" i="14"/>
  <c r="CP113" i="14"/>
  <c r="CO109" i="14"/>
  <c r="CO29" i="14"/>
  <c r="CP33" i="14"/>
  <c r="CP88" i="14"/>
  <c r="CO84" i="14"/>
  <c r="CO160" i="14"/>
  <c r="CP163" i="14"/>
  <c r="CP48" i="14"/>
  <c r="CO44" i="14"/>
  <c r="CP133" i="14"/>
  <c r="CO129" i="14"/>
  <c r="CO105" i="14"/>
  <c r="CP108" i="14"/>
  <c r="CO200" i="14"/>
  <c r="CP203" i="14"/>
  <c r="CO139" i="14"/>
  <c r="CP143" i="14"/>
  <c r="CP128" i="14"/>
  <c r="CO124" i="14"/>
  <c r="CP158" i="14"/>
  <c r="CO154" i="14"/>
  <c r="CP183" i="14"/>
  <c r="CO179" i="14"/>
  <c r="CO34" i="14"/>
  <c r="CP38" i="14"/>
  <c r="CP58" i="14"/>
  <c r="CO54" i="14"/>
  <c r="CP93" i="14"/>
  <c r="CO89" i="14"/>
  <c r="CP168" i="14"/>
  <c r="CO164" i="14"/>
  <c r="CP208" i="14"/>
  <c r="CO204" i="14"/>
  <c r="CO184" i="14"/>
  <c r="CP188" i="14"/>
  <c r="CO144" i="14"/>
  <c r="CP148" i="14"/>
  <c r="CO24" i="14"/>
  <c r="CP28" i="14"/>
  <c r="CO69" i="14"/>
  <c r="CP73" i="14"/>
  <c r="CP178" i="14"/>
  <c r="CO174" i="14"/>
  <c r="CO173" i="14"/>
  <c r="CP53" i="14"/>
  <c r="CO49" i="14"/>
  <c r="CO115" i="14"/>
  <c r="CP118" i="14"/>
  <c r="CO119" i="14"/>
  <c r="CP123" i="14"/>
  <c r="CO94" i="14"/>
  <c r="CP98" i="14"/>
  <c r="CO194" i="14"/>
  <c r="CP198" i="14"/>
  <c r="CO79" i="14"/>
  <c r="CP83" i="14"/>
  <c r="CO75" i="14"/>
  <c r="CP78" i="14"/>
  <c r="CO135" i="14"/>
  <c r="CP138" i="14"/>
  <c r="CO149" i="14"/>
  <c r="CP153" i="14"/>
  <c r="CO189" i="14"/>
  <c r="CP193" i="14"/>
  <c r="CP23" i="14"/>
  <c r="CP13" i="14"/>
  <c r="CO9" i="14"/>
  <c r="CO23" i="14"/>
  <c r="CP18" i="14"/>
  <c r="CO14" i="14"/>
  <c r="X3" i="12"/>
  <c r="AA3" i="12"/>
  <c r="AB3" i="12"/>
  <c r="AE3" i="12"/>
  <c r="AV3" i="12"/>
  <c r="CO138" i="14" l="1"/>
  <c r="CO178" i="14"/>
  <c r="CO58" i="14"/>
  <c r="CO133" i="14"/>
  <c r="CO78" i="14"/>
  <c r="CO123" i="14"/>
  <c r="CO208" i="14"/>
  <c r="CO48" i="14"/>
  <c r="CO113" i="14"/>
  <c r="CO73" i="14"/>
  <c r="CO38" i="14"/>
  <c r="CO143" i="14"/>
  <c r="CO103" i="14"/>
  <c r="CO18" i="14"/>
  <c r="CO53" i="14"/>
  <c r="CO28" i="14"/>
  <c r="CO203" i="14"/>
  <c r="CO163" i="14"/>
  <c r="CO68" i="14"/>
  <c r="CO63" i="14"/>
  <c r="CO188" i="14"/>
  <c r="CO33" i="14"/>
  <c r="CO153" i="14"/>
  <c r="CO148" i="14"/>
  <c r="CO108" i="14"/>
  <c r="CO43" i="14"/>
  <c r="CO198" i="14"/>
  <c r="CO93" i="14"/>
  <c r="CO158" i="14"/>
  <c r="CO88" i="14"/>
  <c r="CO13" i="14"/>
  <c r="CO98" i="14"/>
  <c r="CO128" i="14"/>
  <c r="CO193" i="14"/>
  <c r="CO83" i="14"/>
  <c r="CO118" i="14"/>
  <c r="CO168" i="14"/>
  <c r="CO183" i="14"/>
  <c r="AV3" i="11"/>
  <c r="AY3" i="14"/>
  <c r="BD4" i="10"/>
  <c r="CO201" i="10" s="1"/>
  <c r="BA4" i="10"/>
  <c r="AY3" i="10"/>
  <c r="CP195" i="10" l="1"/>
  <c r="CP210" i="10"/>
  <c r="CP215" i="10"/>
  <c r="CP200" i="10"/>
  <c r="CP180" i="10"/>
  <c r="CP204" i="10"/>
  <c r="CP194" i="10"/>
  <c r="CP189" i="10"/>
  <c r="CP185" i="10"/>
  <c r="CP181" i="10"/>
  <c r="CP199" i="10"/>
  <c r="CP186" i="10"/>
  <c r="CP190" i="10"/>
  <c r="CP184" i="10"/>
  <c r="CP214" i="10"/>
  <c r="CP209" i="10"/>
  <c r="CP175" i="10"/>
  <c r="CP170" i="10"/>
  <c r="CP169" i="10"/>
  <c r="CP145" i="10"/>
  <c r="CP160" i="10"/>
  <c r="CP156" i="10"/>
  <c r="CP144" i="10"/>
  <c r="CP140" i="10"/>
  <c r="CP150" i="10"/>
  <c r="CO179" i="10"/>
  <c r="CO182" i="10"/>
  <c r="CO164" i="10"/>
  <c r="CO174" i="10"/>
  <c r="CO151" i="10"/>
  <c r="CO155" i="10"/>
  <c r="CO149" i="10"/>
  <c r="CO154" i="10"/>
  <c r="CO139" i="10"/>
  <c r="CO159" i="10"/>
  <c r="CO141" i="10"/>
  <c r="CO161" i="10"/>
  <c r="CO81" i="10"/>
  <c r="CO61" i="10"/>
  <c r="CO59" i="10"/>
  <c r="CO94" i="10"/>
  <c r="CO124" i="10"/>
  <c r="CO99" i="10"/>
  <c r="CO134" i="10"/>
  <c r="CO69" i="10"/>
  <c r="CO114" i="10"/>
  <c r="CO104" i="10"/>
  <c r="CO74" i="10"/>
  <c r="CO79" i="10"/>
  <c r="CO106" i="10"/>
  <c r="CO84" i="10"/>
  <c r="CO119" i="10"/>
  <c r="CO121" i="10"/>
  <c r="CO55" i="10"/>
  <c r="CO54" i="10"/>
  <c r="CO25" i="10"/>
  <c r="CO44" i="10"/>
  <c r="CP135" i="10"/>
  <c r="CP90" i="10"/>
  <c r="CP65" i="10"/>
  <c r="CP129" i="10"/>
  <c r="CP120" i="10"/>
  <c r="CP110" i="10"/>
  <c r="CP89" i="10"/>
  <c r="CP75" i="10"/>
  <c r="CP64" i="10"/>
  <c r="CP109" i="10"/>
  <c r="CP100" i="10"/>
  <c r="CP60" i="10"/>
  <c r="CP136" i="10"/>
  <c r="CP115" i="10"/>
  <c r="CP105" i="10"/>
  <c r="CP80" i="10"/>
  <c r="CP70" i="10"/>
  <c r="CP130" i="10"/>
  <c r="CP95" i="10"/>
  <c r="CP56" i="10"/>
  <c r="CP45" i="10"/>
  <c r="CP29" i="10"/>
  <c r="CP26" i="10"/>
  <c r="CP40" i="10"/>
  <c r="CP34" i="10"/>
  <c r="CP49" i="10"/>
  <c r="CP35" i="10"/>
  <c r="CP39" i="10"/>
  <c r="CP30" i="10"/>
  <c r="CP24" i="10"/>
  <c r="CP9" i="10"/>
  <c r="CP11" i="10"/>
  <c r="CO11" i="10" s="1"/>
  <c r="CP19" i="10"/>
  <c r="CP15" i="10"/>
  <c r="CP20" i="10"/>
  <c r="CP10" i="10"/>
  <c r="CP14" i="10"/>
  <c r="CO16" i="10"/>
  <c r="AG3" i="10"/>
  <c r="AD3" i="10"/>
  <c r="AC3" i="10"/>
  <c r="Z3" i="10"/>
  <c r="Y3" i="10"/>
  <c r="AG3" i="14"/>
  <c r="AD3" i="14"/>
  <c r="AC3" i="14"/>
  <c r="Z3" i="14"/>
  <c r="Y3" i="14"/>
  <c r="AE3" i="11"/>
  <c r="AB3" i="11"/>
  <c r="AA3" i="11"/>
  <c r="X3" i="11"/>
  <c r="CO130" i="10" l="1"/>
  <c r="CO30" i="10"/>
  <c r="CO190" i="10"/>
  <c r="CO20" i="10"/>
  <c r="CO35" i="10"/>
  <c r="CO65" i="10"/>
  <c r="CO168" i="10"/>
  <c r="CO145" i="10"/>
  <c r="CO186" i="10"/>
  <c r="CO200" i="10"/>
  <c r="CO128" i="10"/>
  <c r="CO170" i="10"/>
  <c r="CO181" i="10"/>
  <c r="CO210" i="10"/>
  <c r="CO90" i="10"/>
  <c r="CO88" i="10"/>
  <c r="CO215" i="10"/>
  <c r="CO40" i="10"/>
  <c r="CO185" i="10"/>
  <c r="CO195" i="10"/>
  <c r="CO9" i="10"/>
  <c r="CO26" i="10"/>
  <c r="CO110" i="10"/>
  <c r="CO15" i="10"/>
  <c r="CO136" i="10"/>
  <c r="CO140" i="10"/>
  <c r="CP143" i="10"/>
  <c r="CP213" i="10"/>
  <c r="CO209" i="10"/>
  <c r="CP193" i="10"/>
  <c r="CO189" i="10"/>
  <c r="CP148" i="10"/>
  <c r="CO144" i="10"/>
  <c r="CP173" i="10"/>
  <c r="CO169" i="10"/>
  <c r="CP218" i="10"/>
  <c r="CO214" i="10"/>
  <c r="CO199" i="10"/>
  <c r="CP203" i="10"/>
  <c r="CP198" i="10"/>
  <c r="CO194" i="10"/>
  <c r="CO143" i="10"/>
  <c r="CO156" i="10"/>
  <c r="CP158" i="10"/>
  <c r="CP188" i="10"/>
  <c r="CO184" i="10"/>
  <c r="CP208" i="10"/>
  <c r="CO204" i="10"/>
  <c r="CO150" i="10"/>
  <c r="CP153" i="10"/>
  <c r="CO160" i="10"/>
  <c r="CP163" i="10"/>
  <c r="CO175" i="10"/>
  <c r="CP178" i="10"/>
  <c r="CO180" i="10"/>
  <c r="CP183" i="10"/>
  <c r="CP43" i="10"/>
  <c r="CO39" i="10"/>
  <c r="CO80" i="10"/>
  <c r="CP83" i="10"/>
  <c r="CO75" i="10"/>
  <c r="CP78" i="10"/>
  <c r="CO95" i="10"/>
  <c r="CP98" i="10"/>
  <c r="CO105" i="10"/>
  <c r="CP108" i="10"/>
  <c r="CO100" i="10"/>
  <c r="CP103" i="10"/>
  <c r="CP93" i="10"/>
  <c r="CO89" i="10"/>
  <c r="CO56" i="10"/>
  <c r="CP58" i="10"/>
  <c r="CO129" i="10"/>
  <c r="CP133" i="10"/>
  <c r="CO83" i="10"/>
  <c r="CO24" i="10"/>
  <c r="CP28" i="10"/>
  <c r="CO49" i="10"/>
  <c r="CP53" i="10"/>
  <c r="CO29" i="10"/>
  <c r="CP33" i="10"/>
  <c r="CO115" i="10"/>
  <c r="CP118" i="10"/>
  <c r="CO109" i="10"/>
  <c r="CP113" i="10"/>
  <c r="CO60" i="10"/>
  <c r="CP63" i="10"/>
  <c r="CP38" i="10"/>
  <c r="CO34" i="10"/>
  <c r="CO45" i="10"/>
  <c r="CP48" i="10"/>
  <c r="CO70" i="10"/>
  <c r="CP73" i="10"/>
  <c r="CP68" i="10"/>
  <c r="CO64" i="10"/>
  <c r="CO120" i="10"/>
  <c r="CP123" i="10"/>
  <c r="CO135" i="10"/>
  <c r="CP138" i="10"/>
  <c r="CP18" i="10"/>
  <c r="CO14" i="10"/>
  <c r="CO19" i="10"/>
  <c r="CP23" i="10"/>
  <c r="CO10" i="10"/>
  <c r="CO13" i="10" s="1"/>
  <c r="CP13" i="10"/>
  <c r="CO123" i="10" l="1"/>
  <c r="CO33" i="10"/>
  <c r="CO208" i="10"/>
  <c r="CO38" i="10"/>
  <c r="CO133" i="10"/>
  <c r="CO108" i="10"/>
  <c r="CO153" i="10"/>
  <c r="CO198" i="10"/>
  <c r="CO148" i="10"/>
  <c r="CO23" i="10"/>
  <c r="CO68" i="10"/>
  <c r="CO58" i="10"/>
  <c r="CO98" i="10"/>
  <c r="CO183" i="10"/>
  <c r="CO193" i="10"/>
  <c r="CO158" i="10"/>
  <c r="CO173" i="10"/>
  <c r="CO18" i="10"/>
  <c r="CO63" i="10"/>
  <c r="CO53" i="10"/>
  <c r="CO93" i="10"/>
  <c r="CO188" i="10"/>
  <c r="CO203" i="10"/>
  <c r="CO78" i="10"/>
  <c r="CO178" i="10"/>
  <c r="CO218" i="10"/>
  <c r="CO213" i="10"/>
  <c r="CO118" i="10"/>
  <c r="CO73" i="10"/>
  <c r="CO113" i="10"/>
  <c r="CO28" i="10"/>
  <c r="CO103" i="10"/>
  <c r="CO163" i="10"/>
  <c r="CO138" i="10"/>
  <c r="CO48" i="10"/>
  <c r="CO43" i="10"/>
</calcChain>
</file>

<file path=xl/sharedStrings.xml><?xml version="1.0" encoding="utf-8"?>
<sst xmlns="http://schemas.openxmlformats.org/spreadsheetml/2006/main" count="4847" uniqueCount="701">
  <si>
    <t>Conversiones</t>
  </si>
  <si>
    <t>Factor</t>
  </si>
  <si>
    <t>Cantidad</t>
  </si>
  <si>
    <t>GL</t>
  </si>
  <si>
    <t>Libras a Galones</t>
  </si>
  <si>
    <t>A300B4-605R</t>
  </si>
  <si>
    <t xml:space="preserve"> XA-GGL</t>
  </si>
  <si>
    <t>Libras a Litros</t>
  </si>
  <si>
    <t>GL a Litro</t>
  </si>
  <si>
    <t>Bitacora</t>
  </si>
  <si>
    <t>Bitácora_Vuelo</t>
  </si>
  <si>
    <t>Capitán del vuelo</t>
  </si>
  <si>
    <t>Oficial 1</t>
  </si>
  <si>
    <t>Oficial 2</t>
  </si>
  <si>
    <t>Oficial 3</t>
  </si>
  <si>
    <t>Oficial 4</t>
  </si>
  <si>
    <t>Oficial 5</t>
  </si>
  <si>
    <t>Pierna</t>
  </si>
  <si>
    <t>Fecha</t>
  </si>
  <si>
    <t>Número de vuelo</t>
  </si>
  <si>
    <t>Origen</t>
  </si>
  <si>
    <t>Destino</t>
  </si>
  <si>
    <t>Hora de salida</t>
  </si>
  <si>
    <t>Hora despegue</t>
  </si>
  <si>
    <t>Hora aterrizaje</t>
  </si>
  <si>
    <t>Estacionamiento</t>
  </si>
  <si>
    <t>Horas bloque</t>
  </si>
  <si>
    <t>Horas vuelo</t>
  </si>
  <si>
    <t>Ciclos de vuelo</t>
  </si>
  <si>
    <t>Hora local México</t>
  </si>
  <si>
    <t>combustible suministrado en tn</t>
  </si>
  <si>
    <t>combustible suministrado en gal</t>
  </si>
  <si>
    <t>combustible suministrado en lt</t>
  </si>
  <si>
    <t>combustible de salida tn</t>
  </si>
  <si>
    <t>combistible de llegada tn</t>
  </si>
  <si>
    <t>combistible de llegada Kgs</t>
  </si>
  <si>
    <t>Cargo LIBS</t>
  </si>
  <si>
    <t>Cargo TON</t>
  </si>
  <si>
    <t xml:space="preserve">apu horas </t>
  </si>
  <si>
    <t>apu ciclos</t>
  </si>
  <si>
    <t>Suministro LTS</t>
  </si>
  <si>
    <t>Conversión suministro a LIBS</t>
  </si>
  <si>
    <t>Suministro GAL</t>
  </si>
  <si>
    <t>Manifiestos</t>
  </si>
  <si>
    <t>LOG BOOK</t>
  </si>
  <si>
    <t>LOG BOOK - VLO</t>
  </si>
  <si>
    <t>FLIGHT CREW (3)</t>
  </si>
  <si>
    <t>ENGINE DATA (4)</t>
  </si>
  <si>
    <t>N1</t>
  </si>
  <si>
    <t>EGT</t>
  </si>
  <si>
    <t>N2</t>
  </si>
  <si>
    <t>F/F</t>
  </si>
  <si>
    <t>NACELLE TEMP</t>
  </si>
  <si>
    <t>OIL PRESS</t>
  </si>
  <si>
    <t>OIL TEMP</t>
  </si>
  <si>
    <t>VIBRATION F</t>
  </si>
  <si>
    <t>VIBRATION T</t>
  </si>
  <si>
    <t>STATION (5)    UTC</t>
  </si>
  <si>
    <t>BLOCK                   HOURS</t>
  </si>
  <si>
    <t>FLIGHT               HOURS (6)</t>
  </si>
  <si>
    <t>FLIGHT                CYCLES</t>
  </si>
  <si>
    <t>BLK OUT  (LOCAL TIME MEX)</t>
  </si>
  <si>
    <t>FUEL DATA (8) (x100Lb)</t>
  </si>
  <si>
    <t>CARGO (9)</t>
  </si>
  <si>
    <t>APU (10)</t>
  </si>
  <si>
    <t>STARTER TEMPERATURE MONITORING (11)</t>
  </si>
  <si>
    <t>N1 TAKE OFF/ FLEX (12)</t>
  </si>
  <si>
    <t>RVSM (13)</t>
  </si>
  <si>
    <t>COMPRAS MONITORING (14)</t>
  </si>
  <si>
    <t>OIL QUANTITY ADEED IN QTS (15)</t>
  </si>
  <si>
    <t>HYDRAULIC FLUID ADDED IN QTS (16)</t>
  </si>
  <si>
    <t>CARGO MVT (T)</t>
  </si>
  <si>
    <t>FUEL VOUCHER (LT)</t>
  </si>
  <si>
    <t>FUEL VOUCHER BITACORA (Lb)            x 1000</t>
  </si>
  <si>
    <t>FUEL VOUCHER (Gal)</t>
  </si>
  <si>
    <t>FUEL VOUCHER BITACORA (Lb) x1000</t>
  </si>
  <si>
    <t>Fuel Voucher (TN)</t>
  </si>
  <si>
    <t>Fuel Voucher (GAL)</t>
  </si>
  <si>
    <t>Fuel Voucher (Lit)</t>
  </si>
  <si>
    <t>ERROR (BITACORA Vs Voucher)                     (kg x 1000)</t>
  </si>
  <si>
    <t>CONSUMO             kg x 1000</t>
  </si>
  <si>
    <t>OBSERVACIONES</t>
  </si>
  <si>
    <t>FECHA LOCAL</t>
  </si>
  <si>
    <t>START</t>
  </si>
  <si>
    <t>FINISH</t>
  </si>
  <si>
    <t>CONCEPTO</t>
  </si>
  <si>
    <t>CARGO</t>
  </si>
  <si>
    <t>OPERACIÓN</t>
  </si>
  <si>
    <t>CAPTAIN</t>
  </si>
  <si>
    <t>F/O</t>
  </si>
  <si>
    <t>FLT CREW</t>
  </si>
  <si>
    <t>LEG</t>
  </si>
  <si>
    <t>TAT</t>
  </si>
  <si>
    <t>IAS</t>
  </si>
  <si>
    <t>ALT</t>
  </si>
  <si>
    <t>SAT</t>
  </si>
  <si>
    <t>MACH</t>
  </si>
  <si>
    <t>ENG 1</t>
  </si>
  <si>
    <t>ENG 2</t>
  </si>
  <si>
    <t>DATE</t>
  </si>
  <si>
    <t>FLT#</t>
  </si>
  <si>
    <t>FROM</t>
  </si>
  <si>
    <t>TO</t>
  </si>
  <si>
    <t>BLK OUT</t>
  </si>
  <si>
    <t>OFF</t>
  </si>
  <si>
    <t>ON</t>
  </si>
  <si>
    <t>BLK IN</t>
  </si>
  <si>
    <t>UPLIFT (T)</t>
  </si>
  <si>
    <t xml:space="preserve"> UPLIFT (Gal)</t>
  </si>
  <si>
    <t xml:space="preserve"> UPLIFT (Litros)</t>
  </si>
  <si>
    <t xml:space="preserve"> UPLIFT (Kg)</t>
  </si>
  <si>
    <t>DEPART (T)</t>
  </si>
  <si>
    <t>DEPART (Kg)</t>
  </si>
  <si>
    <t>ARRIVE (T)</t>
  </si>
  <si>
    <t>ARRIVE (Kg)</t>
  </si>
  <si>
    <t>CARGO (T)</t>
  </si>
  <si>
    <t>HOURS</t>
  </si>
  <si>
    <t>CYCLES</t>
  </si>
  <si>
    <t>OIL</t>
  </si>
  <si>
    <t>TOTALS THIS PAGE  (7) (a)</t>
  </si>
  <si>
    <t>TOTAL FORM PREVIOUS PAGE (b)</t>
  </si>
  <si>
    <t>TOTAL TO DATE ©</t>
  </si>
  <si>
    <t>CORRECTION (d)</t>
  </si>
  <si>
    <t>CORRECTED NEW TOTAL (FH/CYCLES) (e )</t>
  </si>
  <si>
    <t>OAT</t>
  </si>
  <si>
    <t>MXT.O</t>
  </si>
  <si>
    <t>FLEX T.O.</t>
  </si>
  <si>
    <t>ACTUAL T.O.</t>
  </si>
  <si>
    <t>YES</t>
  </si>
  <si>
    <t>NO</t>
  </si>
  <si>
    <t>HSI MAG HEADING</t>
  </si>
  <si>
    <t>STANBY COMPASS (Uncorrected)</t>
  </si>
  <si>
    <t>STANBY COMPASS (corrected)</t>
  </si>
  <si>
    <t>IDG 1</t>
  </si>
  <si>
    <t xml:space="preserve">IDG 2 </t>
  </si>
  <si>
    <t>HYD Y</t>
  </si>
  <si>
    <t>HYD B</t>
  </si>
  <si>
    <t>HYD G</t>
  </si>
  <si>
    <t>RECORD MAINTENANCE LOGBOOK (17)</t>
  </si>
  <si>
    <t>DATO EN BITACORA</t>
  </si>
  <si>
    <t>OBSERVACION</t>
  </si>
  <si>
    <t>TOTALES</t>
  </si>
  <si>
    <t xml:space="preserve"> </t>
  </si>
  <si>
    <t>XA-UYR</t>
  </si>
  <si>
    <t>bitacora</t>
  </si>
  <si>
    <t>capirtan del vuelo</t>
  </si>
  <si>
    <t>oficial 1</t>
  </si>
  <si>
    <t>oficial 2</t>
  </si>
  <si>
    <t>oficial 3</t>
  </si>
  <si>
    <t>oficial 4</t>
  </si>
  <si>
    <t>oficial 5</t>
  </si>
  <si>
    <t/>
  </si>
  <si>
    <t>pierna</t>
  </si>
  <si>
    <t>fecha</t>
  </si>
  <si>
    <t>numero de vuelo</t>
  </si>
  <si>
    <t>origen</t>
  </si>
  <si>
    <t>destino</t>
  </si>
  <si>
    <t>hora de salida</t>
  </si>
  <si>
    <t>hora despegue</t>
  </si>
  <si>
    <t>hora aterrizaje</t>
  </si>
  <si>
    <t>estacionamiento</t>
  </si>
  <si>
    <t>horas bloque</t>
  </si>
  <si>
    <t>horas vuelo</t>
  </si>
  <si>
    <t>ciclos de vuelo</t>
  </si>
  <si>
    <t>hora local mexico</t>
  </si>
  <si>
    <t>combustible suministrado en kg</t>
  </si>
  <si>
    <t>combustible de salida kg</t>
  </si>
  <si>
    <t>combistible de llegada kg</t>
  </si>
  <si>
    <t>carga lb</t>
  </si>
  <si>
    <t>carga en tn</t>
  </si>
  <si>
    <t>suministro lt</t>
  </si>
  <si>
    <t>conversion suministro a lb</t>
  </si>
  <si>
    <t>suministro gal</t>
  </si>
  <si>
    <t>error en bitacora</t>
  </si>
  <si>
    <t>consumo tn</t>
  </si>
  <si>
    <t>ERROR (BITACORA Vs Voucher)                     (Lb x 1000)</t>
  </si>
  <si>
    <t>MANIFIESTOS</t>
  </si>
  <si>
    <r>
      <t xml:space="preserve">CARGO </t>
    </r>
    <r>
      <rPr>
        <b/>
        <sz val="10"/>
        <color theme="0"/>
        <rFont val="Tahoma"/>
        <family val="2"/>
      </rPr>
      <t>MVT (T)</t>
    </r>
  </si>
  <si>
    <t>Fuel Voucher (GALL)</t>
  </si>
  <si>
    <t>A300C4-605RF</t>
  </si>
  <si>
    <t>XA-LFR</t>
  </si>
  <si>
    <t>CONSUMO             Lb x 1000</t>
  </si>
  <si>
    <t>B767-200SF</t>
  </si>
  <si>
    <t>XA-EFR</t>
  </si>
  <si>
    <t>Operación</t>
  </si>
  <si>
    <t>carga kg</t>
  </si>
  <si>
    <t>conversion suministro a tn</t>
  </si>
  <si>
    <t>consumo lb</t>
  </si>
  <si>
    <t>BLOCK HOURS</t>
  </si>
  <si>
    <t>FLIGHT HOURS (6)</t>
  </si>
  <si>
    <t>FLIGHT CYCLES</t>
  </si>
  <si>
    <t>FUEL DATA (8)</t>
  </si>
  <si>
    <t>N1 TAKE OFF/ ASSUMED (12)</t>
  </si>
  <si>
    <t>FUEL VOUCHER BITACORA (TN)            x 1000</t>
  </si>
  <si>
    <t>FUEL VOUCHER BITACORA (TN) x1000</t>
  </si>
  <si>
    <t>TOTALS (7) THIS PAGE (a)</t>
  </si>
  <si>
    <t>CSD 1</t>
  </si>
  <si>
    <t xml:space="preserve">CSD 2 </t>
  </si>
  <si>
    <t>HYD L</t>
  </si>
  <si>
    <t>HYD C</t>
  </si>
  <si>
    <t>HYD R</t>
  </si>
  <si>
    <t>XA-LRC</t>
  </si>
  <si>
    <t>Conversión Suministro a TN</t>
  </si>
  <si>
    <t xml:space="preserve">BLOCK HOURS </t>
  </si>
  <si>
    <t>FLIGHT HOURS  (6)</t>
  </si>
  <si>
    <t>GARCIA</t>
  </si>
  <si>
    <t>DENIS</t>
  </si>
  <si>
    <t>251</t>
  </si>
  <si>
    <t>MIA</t>
  </si>
  <si>
    <t>MEX</t>
  </si>
  <si>
    <t>VITE</t>
  </si>
  <si>
    <t>ALDANA</t>
  </si>
  <si>
    <t>LM RAMOS</t>
  </si>
  <si>
    <t>MECH URBINA</t>
  </si>
  <si>
    <t>4131</t>
  </si>
  <si>
    <t>4112</t>
  </si>
  <si>
    <t>BOG</t>
  </si>
  <si>
    <t>75219</t>
  </si>
  <si>
    <t>BAUTISTA</t>
  </si>
  <si>
    <t>SIERRA</t>
  </si>
  <si>
    <t>LM REYES</t>
  </si>
  <si>
    <t>MECH REMENTERIA</t>
  </si>
  <si>
    <t>DH APARICIO</t>
  </si>
  <si>
    <t>DH ALVAREZ</t>
  </si>
  <si>
    <t>4115</t>
  </si>
  <si>
    <t>28331.6</t>
  </si>
  <si>
    <t>VIADAS</t>
  </si>
  <si>
    <t>ROJAS</t>
  </si>
  <si>
    <t>4121</t>
  </si>
  <si>
    <t>4120</t>
  </si>
  <si>
    <t>MDE</t>
  </si>
  <si>
    <t>86925</t>
  </si>
  <si>
    <t>LM REYES D.</t>
  </si>
  <si>
    <t>MECH REMENTERIA JP.</t>
  </si>
  <si>
    <t>4143</t>
  </si>
  <si>
    <t>4144</t>
  </si>
  <si>
    <t>82740</t>
  </si>
  <si>
    <t>DH SIERRA</t>
  </si>
  <si>
    <t>LM MEDINA</t>
  </si>
  <si>
    <t>MECH LAZCANO/ R.</t>
  </si>
  <si>
    <t>MENDOZA</t>
  </si>
  <si>
    <t>ARIAS</t>
  </si>
  <si>
    <t>MECH SEDANO S</t>
  </si>
  <si>
    <t>303</t>
  </si>
  <si>
    <t>LAX</t>
  </si>
  <si>
    <t>JIMENEZ</t>
  </si>
  <si>
    <t>CASTILLO</t>
  </si>
  <si>
    <t>LM ESPINOZA</t>
  </si>
  <si>
    <t>MECH ARCINIEGA</t>
  </si>
  <si>
    <t>MECH LAZCANO</t>
  </si>
  <si>
    <t>270</t>
  </si>
  <si>
    <t>MID</t>
  </si>
  <si>
    <t>94820</t>
  </si>
  <si>
    <t>VALLADARES</t>
  </si>
  <si>
    <t>MUÑOZ</t>
  </si>
  <si>
    <t>CAP DE LA CRUZ</t>
  </si>
  <si>
    <t>MECH ARELLANO</t>
  </si>
  <si>
    <t>4113</t>
  </si>
  <si>
    <t>4130</t>
  </si>
  <si>
    <t>71977</t>
  </si>
  <si>
    <t>89430</t>
  </si>
  <si>
    <t>SOTOMAYOR</t>
  </si>
  <si>
    <t>BELTRAN</t>
  </si>
  <si>
    <t>LM JAVIER ALONSO</t>
  </si>
  <si>
    <t>MECH J. ESPINOZA</t>
  </si>
  <si>
    <t>4139</t>
  </si>
  <si>
    <t>4138</t>
  </si>
  <si>
    <t>86735</t>
  </si>
  <si>
    <t>CELIS</t>
  </si>
  <si>
    <t>DAVILA</t>
  </si>
  <si>
    <t>MX MENDOZA</t>
  </si>
  <si>
    <t>MECH SANCHEZ</t>
  </si>
  <si>
    <t>300</t>
  </si>
  <si>
    <t>JERRY</t>
  </si>
  <si>
    <t>MECH PICHARDO</t>
  </si>
  <si>
    <t>7273</t>
  </si>
  <si>
    <t>81075</t>
  </si>
  <si>
    <t>DURAN</t>
  </si>
  <si>
    <t>CASTILLERO</t>
  </si>
  <si>
    <t>LM J. LUIS ESPINOZA</t>
  </si>
  <si>
    <t>MECH E. URBINA</t>
  </si>
  <si>
    <t>5174</t>
  </si>
  <si>
    <t>91709</t>
  </si>
  <si>
    <t>DE LA CRUZ</t>
  </si>
  <si>
    <t>SIBAJA</t>
  </si>
  <si>
    <t>LM ESPINOZA / AMARO</t>
  </si>
  <si>
    <t>4145</t>
  </si>
  <si>
    <t>4114</t>
  </si>
  <si>
    <t>28866</t>
  </si>
  <si>
    <t>47849</t>
  </si>
  <si>
    <t>BLOCK HOURS ERRONEO</t>
  </si>
  <si>
    <t>QUIROZ</t>
  </si>
  <si>
    <t>4133</t>
  </si>
  <si>
    <t>4134</t>
  </si>
  <si>
    <t>93500</t>
  </si>
  <si>
    <t>PUEBLA</t>
  </si>
  <si>
    <t>LM ALONSO</t>
  </si>
  <si>
    <t>MX ESPINOZA</t>
  </si>
  <si>
    <t>4137</t>
  </si>
  <si>
    <t>4136</t>
  </si>
  <si>
    <t>88807</t>
  </si>
  <si>
    <t>SE CORRIGE DATO UPLIFT</t>
  </si>
  <si>
    <t>BATRES</t>
  </si>
  <si>
    <t>MECH ESPINOZA</t>
  </si>
  <si>
    <t>4132</t>
  </si>
  <si>
    <t>73524</t>
  </si>
  <si>
    <t>CUEN</t>
  </si>
  <si>
    <t>STEFANO</t>
  </si>
  <si>
    <t>86559</t>
  </si>
  <si>
    <t>APARICIO</t>
  </si>
  <si>
    <t>ALVAREZ</t>
  </si>
  <si>
    <t>PIC BAUTISTA</t>
  </si>
  <si>
    <t>F/O SIERRA</t>
  </si>
  <si>
    <t>4123</t>
  </si>
  <si>
    <t>4122</t>
  </si>
  <si>
    <t>86116</t>
  </si>
  <si>
    <t>VALDEZ</t>
  </si>
  <si>
    <t>MICHELL</t>
  </si>
  <si>
    <t>LM ALONSO F.</t>
  </si>
  <si>
    <t>MECH LAZCANO V.</t>
  </si>
  <si>
    <t>500</t>
  </si>
  <si>
    <t>JFK</t>
  </si>
  <si>
    <t>SE CORRIGE DATO ON / DATO BLOCK HOURS ERRONEO / FLIGHT HOURS ERRONEO</t>
  </si>
  <si>
    <t>JARAMILLO</t>
  </si>
  <si>
    <t>DH VALDEZ S.</t>
  </si>
  <si>
    <t>DH CORONA M.</t>
  </si>
  <si>
    <t>501</t>
  </si>
  <si>
    <t>ORD</t>
  </si>
  <si>
    <t>65036</t>
  </si>
  <si>
    <t>301</t>
  </si>
  <si>
    <t>GDL</t>
  </si>
  <si>
    <t>95191</t>
  </si>
  <si>
    <t>78575</t>
  </si>
  <si>
    <t>SE TOMO DATO ARRIVE DE PLAN DE VUELO</t>
  </si>
  <si>
    <t>FLIGHT HOURS ERRONEO</t>
  </si>
  <si>
    <t>MENDEZ</t>
  </si>
  <si>
    <t>MECH ALVARO</t>
  </si>
  <si>
    <t>2301</t>
  </si>
  <si>
    <t>2300</t>
  </si>
  <si>
    <t>78007</t>
  </si>
  <si>
    <t>CAP MENDEZ</t>
  </si>
  <si>
    <t>LM CASTILLO</t>
  </si>
  <si>
    <t>5701</t>
  </si>
  <si>
    <t>4700</t>
  </si>
  <si>
    <t>700</t>
  </si>
  <si>
    <t>GUA</t>
  </si>
  <si>
    <t>SJO</t>
  </si>
  <si>
    <t>60115</t>
  </si>
  <si>
    <t>66508</t>
  </si>
  <si>
    <t>LOHMANN</t>
  </si>
  <si>
    <t>LM ABDIEL</t>
  </si>
  <si>
    <t>4124</t>
  </si>
  <si>
    <t>96921</t>
  </si>
  <si>
    <t>VAZQUEZ</t>
  </si>
  <si>
    <t>ZEPEDA</t>
  </si>
  <si>
    <t>4167</t>
  </si>
  <si>
    <t>4173</t>
  </si>
  <si>
    <t>4168</t>
  </si>
  <si>
    <t>79642</t>
  </si>
  <si>
    <t>88110</t>
  </si>
  <si>
    <t>FLIGHT HOURS ERRONEO / SE TOMO DATO ARRIVE DE PLAN DE VUELO</t>
  </si>
  <si>
    <t>LM GALVAN</t>
  </si>
  <si>
    <t>4135</t>
  </si>
  <si>
    <t>92367</t>
  </si>
  <si>
    <t>77085</t>
  </si>
  <si>
    <t>RAMOS</t>
  </si>
  <si>
    <t>PICHARDO</t>
  </si>
  <si>
    <t>43138</t>
  </si>
  <si>
    <t>83809</t>
  </si>
  <si>
    <t>F/O ESQUIVEL</t>
  </si>
  <si>
    <t>1301</t>
  </si>
  <si>
    <t>92074</t>
  </si>
  <si>
    <t>1300</t>
  </si>
  <si>
    <t>50679</t>
  </si>
  <si>
    <t>RUBIO</t>
  </si>
  <si>
    <t>CAMPOS</t>
  </si>
  <si>
    <t>71693.6</t>
  </si>
  <si>
    <t>ESQUIVEL</t>
  </si>
  <si>
    <t>1302</t>
  </si>
  <si>
    <t>88222</t>
  </si>
  <si>
    <t>ROMERO</t>
  </si>
  <si>
    <t>ROBIN</t>
  </si>
  <si>
    <t>302</t>
  </si>
  <si>
    <t>95260</t>
  </si>
  <si>
    <t>F/O ZEPEDA</t>
  </si>
  <si>
    <t>LM J. ALONSO</t>
  </si>
  <si>
    <t>MECH ERICK G.</t>
  </si>
  <si>
    <t>F/O BELTRAN</t>
  </si>
  <si>
    <t>4069</t>
  </si>
  <si>
    <t>4065</t>
  </si>
  <si>
    <t>4068</t>
  </si>
  <si>
    <t>4063</t>
  </si>
  <si>
    <t>81413</t>
  </si>
  <si>
    <t>11037</t>
  </si>
  <si>
    <t>4067</t>
  </si>
  <si>
    <t>4066</t>
  </si>
  <si>
    <t>55748</t>
  </si>
  <si>
    <t>KAMPFNER</t>
  </si>
  <si>
    <t>86611</t>
  </si>
  <si>
    <t>81820</t>
  </si>
  <si>
    <t>MECH JONATHAN E.</t>
  </si>
  <si>
    <t>87562</t>
  </si>
  <si>
    <t>LM AMARO</t>
  </si>
  <si>
    <t>4140</t>
  </si>
  <si>
    <t>82772</t>
  </si>
  <si>
    <t>PAX M. PRISCILA</t>
  </si>
  <si>
    <t>93032.7</t>
  </si>
  <si>
    <t>102135.7</t>
  </si>
  <si>
    <t>LMA AMARO</t>
  </si>
  <si>
    <t>4141</t>
  </si>
  <si>
    <t>4142</t>
  </si>
  <si>
    <t>4694</t>
  </si>
  <si>
    <t>89425</t>
  </si>
  <si>
    <t>CAP GARCIA</t>
  </si>
  <si>
    <t>91440</t>
  </si>
  <si>
    <t>LM F. ALONSO</t>
  </si>
  <si>
    <t>1303</t>
  </si>
  <si>
    <t>77250</t>
  </si>
  <si>
    <t>102300</t>
  </si>
  <si>
    <t>75477</t>
  </si>
  <si>
    <t>102295</t>
  </si>
  <si>
    <t>83067</t>
  </si>
  <si>
    <t>LM A. HERNANDEZ</t>
  </si>
  <si>
    <t>MECH M. RIOS</t>
  </si>
  <si>
    <t>4153</t>
  </si>
  <si>
    <t>4152</t>
  </si>
  <si>
    <t>86718</t>
  </si>
  <si>
    <t>102183</t>
  </si>
  <si>
    <t>60370</t>
  </si>
  <si>
    <t>MECH VICTOR L.</t>
  </si>
  <si>
    <t>MX JOSEFINA G.</t>
  </si>
  <si>
    <t>70941</t>
  </si>
  <si>
    <t>103422</t>
  </si>
  <si>
    <t>F/O DENIS</t>
  </si>
  <si>
    <t>LM M. GALVAN</t>
  </si>
  <si>
    <t>MECH ARIAS</t>
  </si>
  <si>
    <t>74377</t>
  </si>
  <si>
    <t>91214</t>
  </si>
  <si>
    <t>7031</t>
  </si>
  <si>
    <t>93352</t>
  </si>
  <si>
    <t>70545</t>
  </si>
  <si>
    <t>61536</t>
  </si>
  <si>
    <t xml:space="preserve"> SE CORRIGE DATO UPLIFT</t>
  </si>
  <si>
    <t>DH CAMPOS</t>
  </si>
  <si>
    <t>DH ARCINIEGA</t>
  </si>
  <si>
    <t>87177</t>
  </si>
  <si>
    <t>18224</t>
  </si>
  <si>
    <t>94974</t>
  </si>
  <si>
    <t>MX CAMPOS</t>
  </si>
  <si>
    <t>83307.0</t>
  </si>
  <si>
    <t>82607.8</t>
  </si>
  <si>
    <t>7855</t>
  </si>
  <si>
    <t>95700</t>
  </si>
  <si>
    <t>91176</t>
  </si>
  <si>
    <t>83789</t>
  </si>
  <si>
    <t>81697</t>
  </si>
  <si>
    <t>102291</t>
  </si>
  <si>
    <t>MX TORRES</t>
  </si>
  <si>
    <t>67854</t>
  </si>
  <si>
    <t>16376</t>
  </si>
  <si>
    <t>85316</t>
  </si>
  <si>
    <t>DH DEL BOSQUE</t>
  </si>
  <si>
    <t>MECH SEDANO</t>
  </si>
  <si>
    <t>6241</t>
  </si>
  <si>
    <t>64161</t>
  </si>
  <si>
    <t>86829</t>
  </si>
  <si>
    <t>87984</t>
  </si>
  <si>
    <t>MECH PEDRO</t>
  </si>
  <si>
    <t>LM MARCO</t>
  </si>
  <si>
    <t>86337</t>
  </si>
  <si>
    <t>69070.8</t>
  </si>
  <si>
    <t>75497</t>
  </si>
  <si>
    <t>LM R. AMARO</t>
  </si>
  <si>
    <t>MECH A. ARIAS</t>
  </si>
  <si>
    <t>81197</t>
  </si>
  <si>
    <t>86213</t>
  </si>
  <si>
    <t>58600</t>
  </si>
  <si>
    <t>90532</t>
  </si>
  <si>
    <t>81112</t>
  </si>
  <si>
    <t>MECH RIOS</t>
  </si>
  <si>
    <t>84302</t>
  </si>
  <si>
    <t>4170</t>
  </si>
  <si>
    <t>65373</t>
  </si>
  <si>
    <t>77350</t>
  </si>
  <si>
    <t>4072</t>
  </si>
  <si>
    <t>SAP</t>
  </si>
  <si>
    <t>93850</t>
  </si>
  <si>
    <t>53190</t>
  </si>
  <si>
    <t>78415</t>
  </si>
  <si>
    <t>F/O PUEBLA</t>
  </si>
  <si>
    <t>4119</t>
  </si>
  <si>
    <t>4118</t>
  </si>
  <si>
    <t>LIM</t>
  </si>
  <si>
    <t>29557</t>
  </si>
  <si>
    <t>LM NAVA</t>
  </si>
  <si>
    <t>MECH TORRESCANO</t>
  </si>
  <si>
    <t>79367</t>
  </si>
  <si>
    <t>67166</t>
  </si>
  <si>
    <t>ALMANZA</t>
  </si>
  <si>
    <t>70096</t>
  </si>
  <si>
    <t>91187</t>
  </si>
  <si>
    <t>10648</t>
  </si>
  <si>
    <t>52368</t>
  </si>
  <si>
    <t>FALTA TICKET LAX-GDL EN FISICO / SOLO SE TIENE DATO DE CAPTAIN REPORT</t>
  </si>
  <si>
    <t>79407</t>
  </si>
  <si>
    <t>75805</t>
  </si>
  <si>
    <t>TECH PICHARDO</t>
  </si>
  <si>
    <t>30470</t>
  </si>
  <si>
    <t>86432</t>
  </si>
  <si>
    <t>39916</t>
  </si>
  <si>
    <t>80759</t>
  </si>
  <si>
    <t>MX DURAN</t>
  </si>
  <si>
    <t>MX CASTILLO</t>
  </si>
  <si>
    <t>LM E. MEDINA</t>
  </si>
  <si>
    <t>76146</t>
  </si>
  <si>
    <t>MECH HERNANDEZ</t>
  </si>
  <si>
    <t>MX QUIJANO</t>
  </si>
  <si>
    <t>56628</t>
  </si>
  <si>
    <t>78845.8</t>
  </si>
  <si>
    <t>73435</t>
  </si>
  <si>
    <t>58346</t>
  </si>
  <si>
    <t>56289</t>
  </si>
  <si>
    <t>LLEGADA</t>
  </si>
  <si>
    <t>SALIDA</t>
  </si>
  <si>
    <t>DATO FLIGHT PLAN</t>
  </si>
  <si>
    <t>ERROR EN BITACORA</t>
  </si>
  <si>
    <t>FUELED DUE ENGINE FAILURE</t>
  </si>
  <si>
    <t>44528</t>
  </si>
  <si>
    <t>95150</t>
  </si>
  <si>
    <t>MORIEL</t>
  </si>
  <si>
    <t>F/O ARIAS</t>
  </si>
  <si>
    <t>96483.2</t>
  </si>
  <si>
    <t>TECH CAMPOS</t>
  </si>
  <si>
    <t>50413</t>
  </si>
  <si>
    <t>E. MEDINA</t>
  </si>
  <si>
    <t>A. ARELLANO</t>
  </si>
  <si>
    <t>91577</t>
  </si>
  <si>
    <t>67375</t>
  </si>
  <si>
    <t>F/O JARAMILLO</t>
  </si>
  <si>
    <t>74578</t>
  </si>
  <si>
    <t>56533</t>
  </si>
  <si>
    <t>MX JARAMILLO</t>
  </si>
  <si>
    <t>57299</t>
  </si>
  <si>
    <t>SE CORRIGE DATO UPLIFT / SE TOMO DATO ARRIVE DE PLAN DE VUELO</t>
  </si>
  <si>
    <t>68657</t>
  </si>
  <si>
    <t>84933</t>
  </si>
  <si>
    <t>6796</t>
  </si>
  <si>
    <t>88363</t>
  </si>
  <si>
    <t>85008</t>
  </si>
  <si>
    <t>81783</t>
  </si>
  <si>
    <t>MX VALDEZ</t>
  </si>
  <si>
    <t>MX GALVAN</t>
  </si>
  <si>
    <t>14843</t>
  </si>
  <si>
    <t>89500</t>
  </si>
  <si>
    <t>84634</t>
  </si>
  <si>
    <t>46125</t>
  </si>
  <si>
    <t>76278</t>
  </si>
  <si>
    <t>MECH CAMPOS</t>
  </si>
  <si>
    <t>71420</t>
  </si>
  <si>
    <t>44199</t>
  </si>
  <si>
    <t>TECH ARELLANO</t>
  </si>
  <si>
    <t>TECH RIOS</t>
  </si>
  <si>
    <t>88457</t>
  </si>
  <si>
    <t>91281</t>
  </si>
  <si>
    <t>91595</t>
  </si>
  <si>
    <t>71082</t>
  </si>
  <si>
    <t>60007</t>
  </si>
  <si>
    <t>DH AMT ARIAS A.</t>
  </si>
  <si>
    <t>74218</t>
  </si>
  <si>
    <t>82949</t>
  </si>
  <si>
    <t>MECH URBINA E.</t>
  </si>
  <si>
    <t>52809</t>
  </si>
  <si>
    <t>DH PUEBLA</t>
  </si>
  <si>
    <t>88179</t>
  </si>
  <si>
    <t>LM ESPINOZA J.L.</t>
  </si>
  <si>
    <t>86112</t>
  </si>
  <si>
    <t>46000</t>
  </si>
  <si>
    <t>94303</t>
  </si>
  <si>
    <t>7233</t>
  </si>
  <si>
    <t>101833</t>
  </si>
  <si>
    <t>88470</t>
  </si>
  <si>
    <t>87659</t>
  </si>
  <si>
    <t>LM GALVAN / ALONSO</t>
  </si>
  <si>
    <t>MECH PICHARDO / GODINEZ</t>
  </si>
  <si>
    <t>88278</t>
  </si>
  <si>
    <t>72294</t>
  </si>
  <si>
    <t>DH LOHMANN</t>
  </si>
  <si>
    <t>DH ZEPEDA</t>
  </si>
  <si>
    <t>87164</t>
  </si>
  <si>
    <t>MECH ARELLANO A.</t>
  </si>
  <si>
    <t>MECH SANTANA E.</t>
  </si>
  <si>
    <t>74949.6</t>
  </si>
  <si>
    <t>F/O CAMPOS</t>
  </si>
  <si>
    <t>78562</t>
  </si>
  <si>
    <t>68569</t>
  </si>
  <si>
    <t>MX CASTILLO A.</t>
  </si>
  <si>
    <t>76188.2</t>
  </si>
  <si>
    <t>F/O ALVAREZ</t>
  </si>
  <si>
    <t>MX MORA PARRAS</t>
  </si>
  <si>
    <t>64209</t>
  </si>
  <si>
    <t>73565</t>
  </si>
  <si>
    <t>29367.9</t>
  </si>
  <si>
    <t>97862</t>
  </si>
  <si>
    <t>95282</t>
  </si>
  <si>
    <t>102375</t>
  </si>
  <si>
    <t>86372</t>
  </si>
  <si>
    <t xml:space="preserve">SE MARCA REGRESO EN LA BITACORA </t>
  </si>
  <si>
    <t>91491</t>
  </si>
  <si>
    <t>74870</t>
  </si>
  <si>
    <t>86821</t>
  </si>
  <si>
    <t>LM MARCO RAMOS</t>
  </si>
  <si>
    <t>LM ABDIEL H.</t>
  </si>
  <si>
    <t>MECH A. ARELLANO</t>
  </si>
  <si>
    <t>92551</t>
  </si>
  <si>
    <t>82621</t>
  </si>
  <si>
    <t>87940</t>
  </si>
  <si>
    <t>MECH CASTAÑEDA</t>
  </si>
  <si>
    <t>DH / MX SHENY</t>
  </si>
  <si>
    <t>60737</t>
  </si>
  <si>
    <t>PIC SOTOMAYOR</t>
  </si>
  <si>
    <t>102452</t>
  </si>
  <si>
    <t>102227</t>
  </si>
  <si>
    <t>86115</t>
  </si>
  <si>
    <t>95521</t>
  </si>
  <si>
    <t>88607</t>
  </si>
  <si>
    <t>17802.4</t>
  </si>
  <si>
    <t>60852</t>
  </si>
  <si>
    <t>91647</t>
  </si>
  <si>
    <t>LM F. CAPULA</t>
  </si>
  <si>
    <t>MECH V. LAZCANO</t>
  </si>
  <si>
    <t>MX M. QUIJANO</t>
  </si>
  <si>
    <t>MECH ARTURO A.</t>
  </si>
  <si>
    <t>73856</t>
  </si>
  <si>
    <t>SOLO SE TIENE FOTO DE BITACORA Y TICKET</t>
  </si>
  <si>
    <t>99741</t>
  </si>
  <si>
    <t>51624</t>
  </si>
  <si>
    <t>95425</t>
  </si>
  <si>
    <t>F/O CASTILLO</t>
  </si>
  <si>
    <t>69634</t>
  </si>
  <si>
    <t>SOLO SE TIENE FOTO DE BITACORA / FALTA TICKET</t>
  </si>
  <si>
    <t>89495</t>
  </si>
  <si>
    <t>28062</t>
  </si>
  <si>
    <t>96293</t>
  </si>
  <si>
    <t xml:space="preserve">SOLO SE TIENE FOTO DE BITACORA </t>
  </si>
  <si>
    <t>86160</t>
  </si>
  <si>
    <t>88191</t>
  </si>
  <si>
    <t>MECH ESPINOZA J.</t>
  </si>
  <si>
    <t>74780</t>
  </si>
  <si>
    <t>62207</t>
  </si>
  <si>
    <t>73596</t>
  </si>
  <si>
    <t>7163</t>
  </si>
  <si>
    <t>93841</t>
  </si>
  <si>
    <t>MECH JONATHAN</t>
  </si>
  <si>
    <t>29678</t>
  </si>
  <si>
    <t>99000</t>
  </si>
  <si>
    <t>89600</t>
  </si>
  <si>
    <t>7814</t>
  </si>
  <si>
    <t>95262.2</t>
  </si>
  <si>
    <t>83296.4</t>
  </si>
  <si>
    <t>60885.0</t>
  </si>
  <si>
    <t>ACM URBINA</t>
  </si>
  <si>
    <t>72129</t>
  </si>
  <si>
    <t>95928</t>
  </si>
  <si>
    <t>91663</t>
  </si>
  <si>
    <t>63200.4</t>
  </si>
  <si>
    <t>98472</t>
  </si>
  <si>
    <t>F/O ALMANZA</t>
  </si>
  <si>
    <t>MECH SANCHEZ P</t>
  </si>
  <si>
    <t>92072</t>
  </si>
  <si>
    <t>F/O MICHELL</t>
  </si>
  <si>
    <t>72549</t>
  </si>
  <si>
    <t>58417</t>
  </si>
  <si>
    <t>90604</t>
  </si>
  <si>
    <t>78122</t>
  </si>
  <si>
    <t>86020</t>
  </si>
  <si>
    <t>15411</t>
  </si>
  <si>
    <t>80388</t>
  </si>
  <si>
    <t>89192</t>
  </si>
  <si>
    <t>MX DENIS</t>
  </si>
  <si>
    <t>MX LOHMANN</t>
  </si>
  <si>
    <t>84814</t>
  </si>
  <si>
    <t>88089</t>
  </si>
  <si>
    <t>80623</t>
  </si>
  <si>
    <t>40268</t>
  </si>
  <si>
    <t>87872</t>
  </si>
  <si>
    <t>F/O MUÑOZ</t>
  </si>
  <si>
    <t>91982</t>
  </si>
  <si>
    <t>F/O CASTILLERO</t>
  </si>
  <si>
    <t>62091</t>
  </si>
  <si>
    <t>98131</t>
  </si>
  <si>
    <t>82951</t>
  </si>
  <si>
    <t>SOLO SE TIENE FOTO DE BITACORA Y TICKET / SE CORRIGE DATO BLK IN</t>
  </si>
  <si>
    <t xml:space="preserve">SOLO SE TIENE FOTO DE BITACORA Y TICKET </t>
  </si>
  <si>
    <t>63417</t>
  </si>
  <si>
    <t>DH VALLADARES</t>
  </si>
  <si>
    <t>DH ZEPEDA / LOHMANN</t>
  </si>
  <si>
    <t>41905.5</t>
  </si>
  <si>
    <t>LB</t>
  </si>
  <si>
    <t>67914</t>
  </si>
  <si>
    <t>32489</t>
  </si>
  <si>
    <t>46662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</si>
</sst>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[h]:mm"/>
    <numFmt numFmtId="166" formatCode="0.000"/>
    <numFmt numFmtId="167" formatCode="_([$€]* #,##0.00_);_([$€]* \(#,##0.00\);_([$€]* &quot;-&quot;??_);_(@_)"/>
    <numFmt numFmtId="168" formatCode="0.000000"/>
    <numFmt numFmtId="169" formatCode="hh:mm:ss;@"/>
    <numFmt numFmtId="170" formatCode="#,##0.00_ ;\-#,##0.00\ "/>
  </numFmts>
  <fonts count="32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2"/>
      <name val="Arial"/>
      <family val="2"/>
    </font>
    <font>
      <i/>
      <sz val="10"/>
      <color indexed="12"/>
      <name val="Times New Roman"/>
      <family val="1"/>
    </font>
    <font>
      <sz val="10"/>
      <color indexed="8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i/>
      <sz val="9"/>
      <color indexed="12"/>
      <name val="Century Gothic"/>
      <family val="2"/>
    </font>
    <font>
      <sz val="9"/>
      <name val="Century Gothic"/>
      <family val="2"/>
    </font>
    <font>
      <sz val="10"/>
      <name val="Tahoma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0"/>
      <name val="Tahoma"/>
      <family val="2"/>
    </font>
    <font>
      <b/>
      <sz val="8"/>
      <color theme="0"/>
      <name val="Arial"/>
      <family val="2"/>
    </font>
    <font>
      <b/>
      <sz val="10"/>
      <color theme="4" tint="-0.499984740745262"/>
      <name val="Arial"/>
      <family val="2"/>
    </font>
    <font>
      <b/>
      <i/>
      <sz val="10"/>
      <color theme="0" tint="-0.34998626667073579"/>
      <name val="Times New Roman"/>
      <family val="1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Tahoma"/>
      <family val="2"/>
    </font>
    <font>
      <b/>
      <sz val="10"/>
      <color theme="3"/>
      <name val="Arial"/>
      <family val="2"/>
    </font>
    <font>
      <sz val="8"/>
      <name val="Arial"/>
      <family val="2"/>
    </font>
    <font>
      <b/>
      <sz val="10"/>
      <color indexed="12"/>
      <name val="Times New Roman"/>
      <family val="1"/>
    </font>
    <font>
      <b/>
      <sz val="8"/>
      <color theme="0"/>
      <name val="Tahoma"/>
      <family val="2"/>
    </font>
    <font>
      <b/>
      <sz val="8"/>
      <color indexed="8"/>
      <name val="Tahoma"/>
      <family val="2"/>
    </font>
    <font>
      <b/>
      <sz val="10"/>
      <color theme="9" tint="-0.24997711111789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</borders>
  <cellStyleXfs count="12">
    <xf numFmtId="0" fontId="0" fillId="0" borderId="0"/>
    <xf numFmtId="167" fontId="1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1" fillId="0" borderId="0" applyFont="0" applyFill="0" applyBorder="0" applyAlignment="0" applyProtection="0"/>
    <xf numFmtId="0" fontId="2" fillId="0" borderId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" fillId="0" borderId="0"/>
  </cellStyleXfs>
  <cellXfs count="332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Continuous"/>
    </xf>
    <xf numFmtId="0" fontId="5" fillId="0" borderId="0" xfId="0" applyFont="1" applyAlignment="1">
      <alignment horizontal="centerContinuous"/>
    </xf>
    <xf numFmtId="0" fontId="3" fillId="0" borderId="0" xfId="0" applyFont="1"/>
    <xf numFmtId="0" fontId="5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4" fontId="1" fillId="0" borderId="0" xfId="0" applyNumberFormat="1" applyFont="1"/>
    <xf numFmtId="4" fontId="3" fillId="0" borderId="0" xfId="0" applyNumberFormat="1" applyFont="1"/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168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0" fillId="4" borderId="0" xfId="0" applyFill="1"/>
    <xf numFmtId="1" fontId="0" fillId="4" borderId="0" xfId="0" applyNumberFormat="1" applyFill="1" applyAlignment="1">
      <alignment horizontal="center"/>
    </xf>
    <xf numFmtId="0" fontId="0" fillId="0" borderId="3" xfId="0" applyBorder="1"/>
    <xf numFmtId="0" fontId="0" fillId="0" borderId="13" xfId="0" applyBorder="1"/>
    <xf numFmtId="0" fontId="0" fillId="0" borderId="3" xfId="0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70" fontId="0" fillId="0" borderId="0" xfId="0" applyNumberFormat="1"/>
    <xf numFmtId="0" fontId="19" fillId="9" borderId="9" xfId="0" applyFont="1" applyFill="1" applyBorder="1" applyAlignment="1">
      <alignment horizontal="center"/>
    </xf>
    <xf numFmtId="4" fontId="19" fillId="9" borderId="9" xfId="0" applyNumberFormat="1" applyFont="1" applyFill="1" applyBorder="1" applyAlignment="1">
      <alignment horizontal="center"/>
    </xf>
    <xf numFmtId="170" fontId="20" fillId="10" borderId="0" xfId="0" applyNumberFormat="1" applyFont="1" applyFill="1" applyAlignment="1">
      <alignment horizontal="center" vertical="center" wrapText="1"/>
    </xf>
    <xf numFmtId="0" fontId="20" fillId="10" borderId="0" xfId="0" applyFont="1" applyFill="1" applyAlignment="1">
      <alignment horizontal="center" vertical="center"/>
    </xf>
    <xf numFmtId="0" fontId="19" fillId="9" borderId="11" xfId="0" applyFont="1" applyFill="1" applyBorder="1" applyAlignment="1">
      <alignment horizontal="center"/>
    </xf>
    <xf numFmtId="4" fontId="19" fillId="9" borderId="11" xfId="0" applyNumberFormat="1" applyFont="1" applyFill="1" applyBorder="1" applyAlignment="1">
      <alignment horizontal="center"/>
    </xf>
    <xf numFmtId="0" fontId="12" fillId="0" borderId="11" xfId="0" applyFont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4" fontId="12" fillId="0" borderId="11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" fontId="23" fillId="0" borderId="20" xfId="0" applyNumberFormat="1" applyFont="1" applyBorder="1" applyAlignment="1">
      <alignment horizontal="center" vertical="center"/>
    </xf>
    <xf numFmtId="15" fontId="24" fillId="0" borderId="20" xfId="0" applyNumberFormat="1" applyFont="1" applyBorder="1" applyAlignment="1">
      <alignment horizontal="center" vertical="center"/>
    </xf>
    <xf numFmtId="49" fontId="25" fillId="0" borderId="20" xfId="6" applyNumberFormat="1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/>
    </xf>
    <xf numFmtId="20" fontId="16" fillId="0" borderId="20" xfId="0" applyNumberFormat="1" applyFont="1" applyBorder="1" applyAlignment="1">
      <alignment horizontal="center" vertical="center"/>
    </xf>
    <xf numFmtId="20" fontId="16" fillId="5" borderId="20" xfId="0" applyNumberFormat="1" applyFont="1" applyFill="1" applyBorder="1" applyAlignment="1">
      <alignment horizontal="center"/>
    </xf>
    <xf numFmtId="49" fontId="6" fillId="5" borderId="20" xfId="6" applyNumberFormat="1" applyFont="1" applyFill="1" applyBorder="1" applyAlignment="1">
      <alignment horizontal="center" vertical="center" wrapText="1"/>
    </xf>
    <xf numFmtId="169" fontId="1" fillId="5" borderId="20" xfId="0" applyNumberFormat="1" applyFont="1" applyFill="1" applyBorder="1" applyAlignment="1">
      <alignment horizontal="center"/>
    </xf>
    <xf numFmtId="2" fontId="16" fillId="0" borderId="20" xfId="0" applyNumberFormat="1" applyFont="1" applyBorder="1" applyAlignment="1">
      <alignment horizontal="center" vertical="center"/>
    </xf>
    <xf numFmtId="2" fontId="0" fillId="5" borderId="20" xfId="0" applyNumberFormat="1" applyFill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4" borderId="20" xfId="0" applyNumberFormat="1" applyFill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1" fontId="7" fillId="0" borderId="20" xfId="0" applyNumberFormat="1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" fontId="0" fillId="0" borderId="20" xfId="0" applyNumberFormat="1" applyBorder="1" applyAlignment="1">
      <alignment horizontal="center" vertical="center"/>
    </xf>
    <xf numFmtId="4" fontId="1" fillId="0" borderId="20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" fontId="7" fillId="0" borderId="21" xfId="0" applyNumberFormat="1" applyFont="1" applyBorder="1" applyAlignment="1">
      <alignment horizontal="center" vertical="center"/>
    </xf>
    <xf numFmtId="15" fontId="3" fillId="0" borderId="21" xfId="0" applyNumberFormat="1" applyFont="1" applyBorder="1" applyAlignment="1">
      <alignment horizontal="center" vertical="center"/>
    </xf>
    <xf numFmtId="49" fontId="6" fillId="0" borderId="21" xfId="6" applyNumberFormat="1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20" fontId="0" fillId="0" borderId="21" xfId="0" applyNumberFormat="1" applyBorder="1" applyAlignment="1">
      <alignment horizontal="center" vertical="center"/>
    </xf>
    <xf numFmtId="20" fontId="0" fillId="5" borderId="21" xfId="0" applyNumberFormat="1" applyFill="1" applyBorder="1" applyAlignment="1">
      <alignment horizontal="center"/>
    </xf>
    <xf numFmtId="49" fontId="6" fillId="5" borderId="21" xfId="6" applyNumberFormat="1" applyFont="1" applyFill="1" applyBorder="1" applyAlignment="1">
      <alignment horizontal="center" vertical="center" wrapText="1"/>
    </xf>
    <xf numFmtId="169" fontId="1" fillId="5" borderId="21" xfId="0" applyNumberFormat="1" applyFont="1" applyFill="1" applyBorder="1" applyAlignment="1">
      <alignment horizontal="center"/>
    </xf>
    <xf numFmtId="2" fontId="0" fillId="0" borderId="21" xfId="0" applyNumberFormat="1" applyBorder="1" applyAlignment="1">
      <alignment horizontal="center" vertical="center"/>
    </xf>
    <xf numFmtId="2" fontId="0" fillId="5" borderId="21" xfId="0" applyNumberFormat="1" applyFill="1" applyBorder="1" applyAlignment="1">
      <alignment horizontal="center" vertical="center"/>
    </xf>
    <xf numFmtId="49" fontId="1" fillId="0" borderId="21" xfId="0" applyNumberFormat="1" applyFont="1" applyBorder="1" applyAlignment="1">
      <alignment horizontal="center" vertical="center"/>
    </xf>
    <xf numFmtId="2" fontId="0" fillId="4" borderId="21" xfId="0" applyNumberFormat="1" applyFill="1" applyBorder="1" applyAlignment="1">
      <alignment horizontal="center" vertical="center"/>
    </xf>
    <xf numFmtId="3" fontId="1" fillId="0" borderId="21" xfId="0" applyNumberFormat="1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4" fontId="0" fillId="0" borderId="21" xfId="0" applyNumberFormat="1" applyBorder="1" applyAlignment="1">
      <alignment horizontal="center" vertical="center"/>
    </xf>
    <xf numFmtId="4" fontId="1" fillId="0" borderId="21" xfId="0" applyNumberFormat="1" applyFont="1" applyBorder="1" applyAlignment="1">
      <alignment horizontal="center" vertical="center"/>
    </xf>
    <xf numFmtId="2" fontId="16" fillId="0" borderId="21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1" fontId="7" fillId="0" borderId="24" xfId="0" applyNumberFormat="1" applyFont="1" applyBorder="1" applyAlignment="1">
      <alignment horizontal="center" vertical="center"/>
    </xf>
    <xf numFmtId="15" fontId="3" fillId="0" borderId="24" xfId="0" applyNumberFormat="1" applyFont="1" applyBorder="1" applyAlignment="1">
      <alignment horizontal="center" vertical="center"/>
    </xf>
    <xf numFmtId="49" fontId="6" fillId="0" borderId="24" xfId="6" applyNumberFormat="1" applyFont="1" applyBorder="1" applyAlignment="1">
      <alignment horizontal="center" vertical="center" wrapText="1"/>
    </xf>
    <xf numFmtId="20" fontId="1" fillId="0" borderId="24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20" fontId="0" fillId="0" borderId="24" xfId="0" applyNumberFormat="1" applyBorder="1" applyAlignment="1">
      <alignment horizontal="center" vertical="center"/>
    </xf>
    <xf numFmtId="20" fontId="0" fillId="5" borderId="24" xfId="0" applyNumberFormat="1" applyFill="1" applyBorder="1" applyAlignment="1">
      <alignment horizontal="center"/>
    </xf>
    <xf numFmtId="49" fontId="6" fillId="5" borderId="24" xfId="6" applyNumberFormat="1" applyFont="1" applyFill="1" applyBorder="1" applyAlignment="1">
      <alignment horizontal="center" vertical="center" wrapText="1"/>
    </xf>
    <xf numFmtId="169" fontId="1" fillId="5" borderId="24" xfId="0" applyNumberFormat="1" applyFont="1" applyFill="1" applyBorder="1" applyAlignment="1">
      <alignment horizontal="center"/>
    </xf>
    <xf numFmtId="2" fontId="0" fillId="0" borderId="24" xfId="0" applyNumberFormat="1" applyBorder="1" applyAlignment="1">
      <alignment horizontal="center" vertical="center"/>
    </xf>
    <xf numFmtId="2" fontId="0" fillId="5" borderId="24" xfId="0" applyNumberFormat="1" applyFill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2" fontId="0" fillId="4" borderId="24" xfId="0" applyNumberFormat="1" applyFill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1" fontId="1" fillId="0" borderId="24" xfId="0" applyNumberFormat="1" applyFont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4" fontId="0" fillId="0" borderId="24" xfId="0" applyNumberFormat="1" applyBorder="1" applyAlignment="1">
      <alignment horizontal="center" vertical="center"/>
    </xf>
    <xf numFmtId="4" fontId="1" fillId="0" borderId="24" xfId="0" applyNumberFormat="1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2" fontId="16" fillId="0" borderId="24" xfId="0" applyNumberFormat="1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6" fillId="0" borderId="26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49" fontId="18" fillId="8" borderId="29" xfId="6" applyNumberFormat="1" applyFont="1" applyFill="1" applyBorder="1" applyAlignment="1">
      <alignment horizontal="center" vertical="center" wrapText="1"/>
    </xf>
    <xf numFmtId="0" fontId="17" fillId="8" borderId="29" xfId="0" applyFont="1" applyFill="1" applyBorder="1" applyAlignment="1">
      <alignment horizontal="center" vertical="center"/>
    </xf>
    <xf numFmtId="20" fontId="17" fillId="8" borderId="29" xfId="0" applyNumberFormat="1" applyFont="1" applyFill="1" applyBorder="1" applyAlignment="1">
      <alignment horizontal="center" vertical="center"/>
    </xf>
    <xf numFmtId="1" fontId="18" fillId="8" borderId="29" xfId="6" applyNumberFormat="1" applyFont="1" applyFill="1" applyBorder="1" applyAlignment="1">
      <alignment horizontal="center" vertical="center" wrapText="1"/>
    </xf>
    <xf numFmtId="2" fontId="17" fillId="8" borderId="29" xfId="0" applyNumberFormat="1" applyFont="1" applyFill="1" applyBorder="1" applyAlignment="1">
      <alignment horizontal="center" vertical="center"/>
    </xf>
    <xf numFmtId="49" fontId="17" fillId="8" borderId="29" xfId="0" applyNumberFormat="1" applyFont="1" applyFill="1" applyBorder="1" applyAlignment="1">
      <alignment horizontal="center" vertical="center"/>
    </xf>
    <xf numFmtId="3" fontId="17" fillId="8" borderId="29" xfId="0" applyNumberFormat="1" applyFont="1" applyFill="1" applyBorder="1" applyAlignment="1">
      <alignment horizontal="center" vertical="center"/>
    </xf>
    <xf numFmtId="164" fontId="17" fillId="8" borderId="29" xfId="0" applyNumberFormat="1" applyFont="1" applyFill="1" applyBorder="1" applyAlignment="1">
      <alignment horizontal="center" vertical="center"/>
    </xf>
    <xf numFmtId="0" fontId="19" fillId="8" borderId="29" xfId="0" applyFont="1" applyFill="1" applyBorder="1" applyAlignment="1">
      <alignment horizontal="center" vertical="center"/>
    </xf>
    <xf numFmtId="4" fontId="17" fillId="8" borderId="29" xfId="0" applyNumberFormat="1" applyFont="1" applyFill="1" applyBorder="1" applyAlignment="1">
      <alignment horizontal="center" vertical="center"/>
    </xf>
    <xf numFmtId="0" fontId="17" fillId="8" borderId="30" xfId="0" applyFont="1" applyFill="1" applyBorder="1" applyAlignment="1">
      <alignment horizontal="center" vertical="center"/>
    </xf>
    <xf numFmtId="1" fontId="0" fillId="0" borderId="20" xfId="0" applyNumberFormat="1" applyBorder="1" applyAlignment="1">
      <alignment horizontal="center"/>
    </xf>
    <xf numFmtId="0" fontId="6" fillId="0" borderId="20" xfId="6" applyFont="1" applyBorder="1" applyAlignment="1">
      <alignment horizontal="center" wrapText="1"/>
    </xf>
    <xf numFmtId="49" fontId="0" fillId="0" borderId="20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164" fontId="6" fillId="0" borderId="20" xfId="6" applyNumberFormat="1" applyFont="1" applyBorder="1" applyAlignment="1">
      <alignment horizontal="center" wrapText="1"/>
    </xf>
    <xf numFmtId="164" fontId="0" fillId="0" borderId="20" xfId="0" applyNumberFormat="1" applyBorder="1" applyAlignment="1">
      <alignment horizontal="center"/>
    </xf>
    <xf numFmtId="49" fontId="6" fillId="0" borderId="20" xfId="6" applyNumberFormat="1" applyFont="1" applyBorder="1" applyAlignment="1">
      <alignment horizontal="center" vertical="center" wrapText="1"/>
    </xf>
    <xf numFmtId="20" fontId="0" fillId="0" borderId="20" xfId="0" applyNumberFormat="1" applyBorder="1" applyAlignment="1">
      <alignment horizontal="center" vertical="center"/>
    </xf>
    <xf numFmtId="20" fontId="0" fillId="7" borderId="20" xfId="0" applyNumberFormat="1" applyFill="1" applyBorder="1" applyAlignment="1">
      <alignment horizontal="center"/>
    </xf>
    <xf numFmtId="49" fontId="6" fillId="7" borderId="20" xfId="6" applyNumberFormat="1" applyFont="1" applyFill="1" applyBorder="1" applyAlignment="1">
      <alignment horizontal="center" vertical="center" wrapText="1"/>
    </xf>
    <xf numFmtId="2" fontId="0" fillId="5" borderId="20" xfId="0" applyNumberFormat="1" applyFill="1" applyBorder="1" applyAlignment="1">
      <alignment horizontal="center"/>
    </xf>
    <xf numFmtId="2" fontId="0" fillId="7" borderId="20" xfId="0" applyNumberFormat="1" applyFill="1" applyBorder="1" applyAlignment="1">
      <alignment horizontal="center" vertical="center"/>
    </xf>
    <xf numFmtId="170" fontId="0" fillId="7" borderId="20" xfId="0" applyNumberFormat="1" applyFill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1" fontId="0" fillId="0" borderId="21" xfId="0" applyNumberFormat="1" applyBorder="1" applyAlignment="1">
      <alignment horizontal="center"/>
    </xf>
    <xf numFmtId="0" fontId="6" fillId="0" borderId="21" xfId="6" applyFont="1" applyBorder="1" applyAlignment="1">
      <alignment horizontal="center" wrapText="1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6" fontId="6" fillId="0" borderId="21" xfId="6" applyNumberFormat="1" applyFont="1" applyBorder="1" applyAlignment="1">
      <alignment horizontal="center" wrapText="1"/>
    </xf>
    <xf numFmtId="164" fontId="0" fillId="0" borderId="21" xfId="0" applyNumberFormat="1" applyBorder="1" applyAlignment="1">
      <alignment horizontal="center"/>
    </xf>
    <xf numFmtId="164" fontId="6" fillId="0" borderId="21" xfId="6" applyNumberFormat="1" applyFont="1" applyBorder="1" applyAlignment="1">
      <alignment horizontal="center" wrapText="1"/>
    </xf>
    <xf numFmtId="20" fontId="0" fillId="7" borderId="21" xfId="0" applyNumberFormat="1" applyFill="1" applyBorder="1" applyAlignment="1">
      <alignment horizontal="center"/>
    </xf>
    <xf numFmtId="49" fontId="6" fillId="7" borderId="21" xfId="6" applyNumberFormat="1" applyFont="1" applyFill="1" applyBorder="1" applyAlignment="1">
      <alignment horizontal="center" vertical="center" wrapText="1"/>
    </xf>
    <xf numFmtId="2" fontId="0" fillId="5" borderId="21" xfId="0" applyNumberFormat="1" applyFill="1" applyBorder="1" applyAlignment="1">
      <alignment horizontal="center"/>
    </xf>
    <xf numFmtId="2" fontId="0" fillId="7" borderId="21" xfId="0" applyNumberFormat="1" applyFill="1" applyBorder="1" applyAlignment="1">
      <alignment horizontal="center" vertical="center"/>
    </xf>
    <xf numFmtId="170" fontId="0" fillId="7" borderId="21" xfId="0" applyNumberForma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20" fontId="0" fillId="7" borderId="24" xfId="0" applyNumberFormat="1" applyFill="1" applyBorder="1" applyAlignment="1">
      <alignment horizontal="center"/>
    </xf>
    <xf numFmtId="49" fontId="6" fillId="7" borderId="24" xfId="6" applyNumberFormat="1" applyFont="1" applyFill="1" applyBorder="1" applyAlignment="1">
      <alignment horizontal="center" vertical="center" wrapText="1"/>
    </xf>
    <xf numFmtId="2" fontId="0" fillId="7" borderId="24" xfId="0" applyNumberFormat="1" applyFill="1" applyBorder="1" applyAlignment="1">
      <alignment horizontal="center" vertical="center"/>
    </xf>
    <xf numFmtId="170" fontId="0" fillId="7" borderId="24" xfId="0" applyNumberFormat="1" applyFill="1" applyBorder="1" applyAlignment="1">
      <alignment horizontal="center" vertical="center"/>
    </xf>
    <xf numFmtId="1" fontId="0" fillId="0" borderId="26" xfId="0" applyNumberFormat="1" applyBorder="1" applyAlignment="1">
      <alignment horizontal="center"/>
    </xf>
    <xf numFmtId="0" fontId="6" fillId="0" borderId="26" xfId="6" applyFont="1" applyBorder="1" applyAlignment="1">
      <alignment horizontal="center" wrapText="1"/>
    </xf>
    <xf numFmtId="49" fontId="0" fillId="0" borderId="26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166" fontId="6" fillId="0" borderId="26" xfId="6" applyNumberFormat="1" applyFont="1" applyBorder="1" applyAlignment="1">
      <alignment horizontal="center" wrapText="1"/>
    </xf>
    <xf numFmtId="164" fontId="0" fillId="0" borderId="26" xfId="0" applyNumberFormat="1" applyBorder="1" applyAlignment="1">
      <alignment horizontal="center"/>
    </xf>
    <xf numFmtId="164" fontId="6" fillId="0" borderId="26" xfId="6" applyNumberFormat="1" applyFont="1" applyBorder="1" applyAlignment="1">
      <alignment horizontal="center" wrapText="1"/>
    </xf>
    <xf numFmtId="164" fontId="0" fillId="0" borderId="27" xfId="0" applyNumberFormat="1" applyBorder="1" applyAlignment="1">
      <alignment horizontal="center"/>
    </xf>
    <xf numFmtId="49" fontId="6" fillId="8" borderId="29" xfId="6" applyNumberFormat="1" applyFont="1" applyFill="1" applyBorder="1" applyAlignment="1">
      <alignment horizontal="center" vertical="center" wrapText="1"/>
    </xf>
    <xf numFmtId="2" fontId="7" fillId="3" borderId="29" xfId="0" applyNumberFormat="1" applyFont="1" applyFill="1" applyBorder="1" applyAlignment="1">
      <alignment horizontal="center" vertical="center"/>
    </xf>
    <xf numFmtId="3" fontId="7" fillId="3" borderId="29" xfId="0" applyNumberFormat="1" applyFont="1" applyFill="1" applyBorder="1" applyAlignment="1">
      <alignment horizontal="center" vertical="center"/>
    </xf>
    <xf numFmtId="1" fontId="7" fillId="3" borderId="29" xfId="0" applyNumberFormat="1" applyFont="1" applyFill="1" applyBorder="1" applyAlignment="1">
      <alignment horizontal="center" vertical="center"/>
    </xf>
    <xf numFmtId="164" fontId="7" fillId="3" borderId="29" xfId="0" applyNumberFormat="1" applyFont="1" applyFill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4" fontId="7" fillId="3" borderId="29" xfId="0" applyNumberFormat="1" applyFont="1" applyFill="1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/>
    </xf>
    <xf numFmtId="170" fontId="17" fillId="8" borderId="29" xfId="0" applyNumberFormat="1" applyFont="1" applyFill="1" applyBorder="1" applyAlignment="1">
      <alignment horizontal="center" vertical="center"/>
    </xf>
    <xf numFmtId="2" fontId="23" fillId="8" borderId="29" xfId="0" applyNumberFormat="1" applyFont="1" applyFill="1" applyBorder="1" applyAlignment="1">
      <alignment horizontal="center" vertical="center"/>
    </xf>
    <xf numFmtId="20" fontId="1" fillId="0" borderId="21" xfId="0" applyNumberFormat="1" applyFont="1" applyBorder="1" applyAlignment="1">
      <alignment horizontal="center" vertical="center"/>
    </xf>
    <xf numFmtId="0" fontId="28" fillId="0" borderId="0" xfId="0" applyFont="1" applyAlignment="1">
      <alignment horizontal="left"/>
    </xf>
    <xf numFmtId="165" fontId="12" fillId="0" borderId="6" xfId="0" applyNumberFormat="1" applyFont="1" applyBorder="1" applyAlignment="1">
      <alignment vertical="center"/>
    </xf>
    <xf numFmtId="165" fontId="12" fillId="0" borderId="0" xfId="0" applyNumberFormat="1" applyFont="1" applyAlignment="1">
      <alignment vertical="center"/>
    </xf>
    <xf numFmtId="0" fontId="30" fillId="2" borderId="11" xfId="6" applyFont="1" applyFill="1" applyBorder="1" applyAlignment="1">
      <alignment horizontal="center" vertical="center"/>
    </xf>
    <xf numFmtId="165" fontId="12" fillId="0" borderId="11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15" fontId="3" fillId="0" borderId="31" xfId="0" applyNumberFormat="1" applyFont="1" applyBorder="1" applyAlignment="1">
      <alignment horizontal="center" vertical="center"/>
    </xf>
    <xf numFmtId="20" fontId="1" fillId="0" borderId="31" xfId="0" applyNumberFormat="1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15" fontId="3" fillId="0" borderId="33" xfId="0" applyNumberFormat="1" applyFont="1" applyBorder="1" applyAlignment="1">
      <alignment horizontal="center" vertical="center"/>
    </xf>
    <xf numFmtId="20" fontId="1" fillId="0" borderId="33" xfId="0" applyNumberFormat="1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165" fontId="12" fillId="0" borderId="0" xfId="0" applyNumberFormat="1" applyFont="1"/>
    <xf numFmtId="0" fontId="29" fillId="8" borderId="11" xfId="6" applyFont="1" applyFill="1" applyBorder="1" applyAlignment="1">
      <alignment horizontal="center"/>
    </xf>
    <xf numFmtId="0" fontId="29" fillId="9" borderId="11" xfId="6" applyFont="1" applyFill="1" applyBorder="1" applyAlignment="1">
      <alignment horizontal="center"/>
    </xf>
    <xf numFmtId="0" fontId="12" fillId="0" borderId="0" xfId="0" applyFont="1"/>
    <xf numFmtId="0" fontId="29" fillId="8" borderId="9" xfId="6" applyFont="1" applyFill="1" applyBorder="1" applyAlignment="1">
      <alignment horizontal="center"/>
    </xf>
    <xf numFmtId="0" fontId="29" fillId="9" borderId="9" xfId="6" applyFont="1" applyFill="1" applyBorder="1" applyAlignment="1">
      <alignment horizontal="center"/>
    </xf>
    <xf numFmtId="0" fontId="19" fillId="0" borderId="0" xfId="0" applyFont="1"/>
    <xf numFmtId="166" fontId="31" fillId="0" borderId="21" xfId="0" applyNumberFormat="1" applyFont="1" applyBorder="1" applyAlignment="1">
      <alignment horizontal="center" vertical="center"/>
    </xf>
    <xf numFmtId="166" fontId="31" fillId="0" borderId="24" xfId="0" applyNumberFormat="1" applyFont="1" applyBorder="1" applyAlignment="1">
      <alignment horizontal="center" vertical="center"/>
    </xf>
    <xf numFmtId="166" fontId="17" fillId="8" borderId="29" xfId="0" applyNumberFormat="1" applyFont="1" applyFill="1" applyBorder="1" applyAlignment="1">
      <alignment horizontal="center" vertical="center"/>
    </xf>
    <xf numFmtId="166" fontId="31" fillId="0" borderId="20" xfId="0" applyNumberFormat="1" applyFont="1" applyBorder="1" applyAlignment="1">
      <alignment horizontal="center" vertical="center"/>
    </xf>
    <xf numFmtId="2" fontId="0" fillId="5" borderId="31" xfId="0" applyNumberFormat="1" applyFill="1" applyBorder="1" applyAlignment="1">
      <alignment horizontal="center" vertical="center"/>
    </xf>
    <xf numFmtId="2" fontId="0" fillId="5" borderId="33" xfId="0" applyNumberFormat="1" applyFill="1" applyBorder="1" applyAlignment="1">
      <alignment horizontal="center" vertical="center"/>
    </xf>
    <xf numFmtId="0" fontId="6" fillId="0" borderId="20" xfId="6" applyFont="1" applyBorder="1" applyAlignment="1">
      <alignment horizontal="center" vertical="center"/>
    </xf>
    <xf numFmtId="164" fontId="6" fillId="0" borderId="20" xfId="6" applyNumberFormat="1" applyFont="1" applyBorder="1" applyAlignment="1">
      <alignment horizontal="center" vertical="center"/>
    </xf>
    <xf numFmtId="166" fontId="6" fillId="0" borderId="20" xfId="6" applyNumberFormat="1" applyFont="1" applyBorder="1" applyAlignment="1">
      <alignment horizontal="center" vertical="center"/>
    </xf>
    <xf numFmtId="0" fontId="6" fillId="0" borderId="21" xfId="6" applyFont="1" applyBorder="1" applyAlignment="1">
      <alignment horizontal="center" vertical="center"/>
    </xf>
    <xf numFmtId="166" fontId="6" fillId="0" borderId="21" xfId="6" applyNumberFormat="1" applyFont="1" applyBorder="1" applyAlignment="1">
      <alignment horizontal="center" vertical="center"/>
    </xf>
    <xf numFmtId="164" fontId="6" fillId="0" borderId="21" xfId="6" applyNumberFormat="1" applyFont="1" applyBorder="1" applyAlignment="1">
      <alignment horizontal="center" vertical="center"/>
    </xf>
    <xf numFmtId="0" fontId="6" fillId="0" borderId="26" xfId="6" applyFont="1" applyBorder="1" applyAlignment="1">
      <alignment horizontal="center" vertical="center"/>
    </xf>
    <xf numFmtId="166" fontId="6" fillId="0" borderId="26" xfId="6" applyNumberFormat="1" applyFont="1" applyBorder="1" applyAlignment="1">
      <alignment horizontal="center" vertical="center"/>
    </xf>
    <xf numFmtId="164" fontId="6" fillId="0" borderId="26" xfId="6" applyNumberFormat="1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20" fontId="16" fillId="5" borderId="21" xfId="0" applyNumberFormat="1" applyFont="1" applyFill="1" applyBorder="1" applyAlignment="1">
      <alignment horizontal="center"/>
    </xf>
    <xf numFmtId="2" fontId="1" fillId="0" borderId="21" xfId="0" applyNumberFormat="1" applyFont="1" applyBorder="1" applyAlignment="1">
      <alignment horizontal="center" vertical="center"/>
    </xf>
    <xf numFmtId="20" fontId="1" fillId="5" borderId="21" xfId="0" applyNumberFormat="1" applyFont="1" applyFill="1" applyBorder="1" applyAlignment="1">
      <alignment horizontal="center"/>
    </xf>
    <xf numFmtId="165" fontId="12" fillId="7" borderId="6" xfId="0" applyNumberFormat="1" applyFont="1" applyFill="1" applyBorder="1" applyAlignment="1">
      <alignment horizontal="center" vertical="center"/>
    </xf>
    <xf numFmtId="0" fontId="29" fillId="8" borderId="6" xfId="6" applyFont="1" applyFill="1" applyBorder="1" applyAlignment="1">
      <alignment horizontal="center" vertical="center" wrapText="1"/>
    </xf>
    <xf numFmtId="0" fontId="29" fillId="8" borderId="11" xfId="6" applyFont="1" applyFill="1" applyBorder="1" applyAlignment="1">
      <alignment horizontal="center" vertical="center" wrapText="1"/>
    </xf>
    <xf numFmtId="0" fontId="20" fillId="10" borderId="0" xfId="0" applyFont="1" applyFill="1" applyAlignment="1">
      <alignment horizontal="center" vertical="center" wrapText="1"/>
    </xf>
    <xf numFmtId="0" fontId="29" fillId="8" borderId="11" xfId="6" applyFont="1" applyFill="1" applyBorder="1" applyAlignment="1">
      <alignment horizontal="center" vertical="center"/>
    </xf>
    <xf numFmtId="0" fontId="29" fillId="8" borderId="1" xfId="6" applyFont="1" applyFill="1" applyBorder="1" applyAlignment="1">
      <alignment horizontal="center" vertical="center" wrapText="1"/>
    </xf>
    <xf numFmtId="1" fontId="17" fillId="8" borderId="28" xfId="0" applyNumberFormat="1" applyFont="1" applyFill="1" applyBorder="1" applyAlignment="1">
      <alignment horizontal="center" vertical="center"/>
    </xf>
    <xf numFmtId="1" fontId="17" fillId="8" borderId="29" xfId="0" applyNumberFormat="1" applyFont="1" applyFill="1" applyBorder="1" applyAlignment="1">
      <alignment horizontal="center" vertical="center"/>
    </xf>
    <xf numFmtId="49" fontId="1" fillId="0" borderId="24" xfId="0" applyNumberFormat="1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20" fontId="16" fillId="7" borderId="21" xfId="0" applyNumberFormat="1" applyFont="1" applyFill="1" applyBorder="1" applyAlignment="1">
      <alignment horizontal="center"/>
    </xf>
    <xf numFmtId="2" fontId="1" fillId="0" borderId="24" xfId="0" applyNumberFormat="1" applyFont="1" applyBorder="1" applyAlignment="1">
      <alignment horizontal="center" vertical="center"/>
    </xf>
    <xf numFmtId="20" fontId="1" fillId="7" borderId="20" xfId="0" applyNumberFormat="1" applyFont="1" applyFill="1" applyBorder="1" applyAlignment="1">
      <alignment horizontal="center"/>
    </xf>
    <xf numFmtId="20" fontId="1" fillId="5" borderId="24" xfId="0" applyNumberFormat="1" applyFont="1" applyFill="1" applyBorder="1" applyAlignment="1">
      <alignment horizontal="center"/>
    </xf>
    <xf numFmtId="20" fontId="1" fillId="5" borderId="20" xfId="0" applyNumberFormat="1" applyFont="1" applyFill="1" applyBorder="1" applyAlignment="1">
      <alignment horizontal="center"/>
    </xf>
    <xf numFmtId="20" fontId="16" fillId="11" borderId="20" xfId="0" applyNumberFormat="1" applyFont="1" applyFill="1" applyBorder="1" applyAlignment="1">
      <alignment horizontal="center" vertical="center"/>
    </xf>
    <xf numFmtId="20" fontId="22" fillId="5" borderId="20" xfId="0" applyNumberFormat="1" applyFont="1" applyFill="1" applyBorder="1" applyAlignment="1">
      <alignment horizontal="center"/>
    </xf>
    <xf numFmtId="20" fontId="22" fillId="7" borderId="20" xfId="0" applyNumberFormat="1" applyFont="1" applyFill="1" applyBorder="1" applyAlignment="1">
      <alignment horizontal="center"/>
    </xf>
    <xf numFmtId="2" fontId="22" fillId="0" borderId="20" xfId="0" applyNumberFormat="1" applyFont="1" applyBorder="1" applyAlignment="1">
      <alignment horizontal="center" vertical="center"/>
    </xf>
    <xf numFmtId="20" fontId="22" fillId="0" borderId="21" xfId="0" applyNumberFormat="1" applyFont="1" applyBorder="1" applyAlignment="1">
      <alignment horizontal="center" vertical="center"/>
    </xf>
    <xf numFmtId="20" fontId="22" fillId="7" borderId="21" xfId="0" applyNumberFormat="1" applyFont="1" applyFill="1" applyBorder="1" applyAlignment="1">
      <alignment horizontal="center"/>
    </xf>
    <xf numFmtId="2" fontId="0" fillId="11" borderId="21" xfId="0" applyNumberFormat="1" applyFill="1" applyBorder="1" applyAlignment="1">
      <alignment horizontal="center" vertical="center"/>
    </xf>
    <xf numFmtId="2" fontId="22" fillId="0" borderId="21" xfId="0" applyNumberFormat="1" applyFont="1" applyBorder="1" applyAlignment="1">
      <alignment horizontal="center" vertical="center"/>
    </xf>
    <xf numFmtId="20" fontId="22" fillId="5" borderId="21" xfId="0" applyNumberFormat="1" applyFont="1" applyFill="1" applyBorder="1" applyAlignment="1">
      <alignment horizontal="center"/>
    </xf>
    <xf numFmtId="20" fontId="0" fillId="11" borderId="21" xfId="0" applyNumberFormat="1" applyFill="1" applyBorder="1" applyAlignment="1">
      <alignment horizontal="center" vertical="center"/>
    </xf>
    <xf numFmtId="2" fontId="0" fillId="11" borderId="24" xfId="0" applyNumberFormat="1" applyFill="1" applyBorder="1" applyAlignment="1">
      <alignment horizontal="center" vertical="center"/>
    </xf>
    <xf numFmtId="2" fontId="1" fillId="11" borderId="20" xfId="0" applyNumberFormat="1" applyFont="1" applyFill="1" applyBorder="1" applyAlignment="1">
      <alignment horizontal="center" vertical="center"/>
    </xf>
    <xf numFmtId="2" fontId="1" fillId="11" borderId="21" xfId="0" applyNumberFormat="1" applyFont="1" applyFill="1" applyBorder="1" applyAlignment="1">
      <alignment horizontal="center" vertical="center"/>
    </xf>
    <xf numFmtId="2" fontId="0" fillId="11" borderId="20" xfId="0" applyNumberFormat="1" applyFill="1" applyBorder="1" applyAlignment="1">
      <alignment horizontal="center" vertical="center"/>
    </xf>
    <xf numFmtId="49" fontId="25" fillId="0" borderId="21" xfId="6" applyNumberFormat="1" applyFont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2" fontId="1" fillId="11" borderId="24" xfId="0" applyNumberFormat="1" applyFont="1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2" fontId="0" fillId="0" borderId="21" xfId="0" applyNumberFormat="1" applyFill="1" applyBorder="1" applyAlignment="1">
      <alignment horizontal="center" vertical="center"/>
    </xf>
    <xf numFmtId="0" fontId="22" fillId="11" borderId="24" xfId="0" applyFont="1" applyFill="1" applyBorder="1" applyAlignment="1">
      <alignment horizontal="center" vertical="center"/>
    </xf>
    <xf numFmtId="20" fontId="22" fillId="5" borderId="24" xfId="0" applyNumberFormat="1" applyFont="1" applyFill="1" applyBorder="1" applyAlignment="1">
      <alignment horizontal="center"/>
    </xf>
    <xf numFmtId="0" fontId="7" fillId="13" borderId="23" xfId="0" applyFont="1" applyFill="1" applyBorder="1" applyAlignment="1">
      <alignment horizontal="center" vertical="center"/>
    </xf>
    <xf numFmtId="0" fontId="7" fillId="13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49" fontId="1" fillId="11" borderId="21" xfId="0" applyNumberFormat="1" applyFont="1" applyFill="1" applyBorder="1" applyAlignment="1">
      <alignment horizontal="center" vertical="center"/>
    </xf>
    <xf numFmtId="166" fontId="31" fillId="11" borderId="21" xfId="0" applyNumberFormat="1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center" vertical="center"/>
    </xf>
    <xf numFmtId="2" fontId="16" fillId="11" borderId="20" xfId="0" applyNumberFormat="1" applyFont="1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166" fontId="31" fillId="11" borderId="20" xfId="0" applyNumberFormat="1" applyFont="1" applyFill="1" applyBorder="1" applyAlignment="1">
      <alignment horizontal="center" vertical="center"/>
    </xf>
    <xf numFmtId="2" fontId="0" fillId="11" borderId="21" xfId="0" applyNumberFormat="1" applyFill="1" applyBorder="1" applyAlignment="1">
      <alignment horizontal="center"/>
    </xf>
    <xf numFmtId="0" fontId="21" fillId="11" borderId="0" xfId="0" applyFont="1" applyFill="1" applyAlignment="1">
      <alignment horizontal="center"/>
    </xf>
    <xf numFmtId="165" fontId="12" fillId="7" borderId="6" xfId="0" applyNumberFormat="1" applyFont="1" applyFill="1" applyBorder="1" applyAlignment="1">
      <alignment horizontal="center" vertical="center"/>
    </xf>
    <xf numFmtId="0" fontId="29" fillId="8" borderId="5" xfId="6" applyFont="1" applyFill="1" applyBorder="1" applyAlignment="1">
      <alignment horizontal="center" vertical="center"/>
    </xf>
    <xf numFmtId="0" fontId="29" fillId="8" borderId="10" xfId="6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29" fillId="8" borderId="6" xfId="6" applyFont="1" applyFill="1" applyBorder="1" applyAlignment="1">
      <alignment horizontal="center" vertical="center" wrapText="1"/>
    </xf>
    <xf numFmtId="0" fontId="29" fillId="8" borderId="11" xfId="6" applyFont="1" applyFill="1" applyBorder="1" applyAlignment="1">
      <alignment horizontal="center" vertical="center" wrapText="1"/>
    </xf>
    <xf numFmtId="0" fontId="20" fillId="10" borderId="0" xfId="0" applyFont="1" applyFill="1" applyAlignment="1">
      <alignment horizontal="center" vertical="center" wrapText="1"/>
    </xf>
    <xf numFmtId="165" fontId="19" fillId="8" borderId="6" xfId="0" applyNumberFormat="1" applyFont="1" applyFill="1" applyBorder="1" applyAlignment="1">
      <alignment horizontal="center" vertical="center" wrapText="1"/>
    </xf>
    <xf numFmtId="165" fontId="19" fillId="8" borderId="11" xfId="0" applyNumberFormat="1" applyFont="1" applyFill="1" applyBorder="1" applyAlignment="1">
      <alignment horizontal="center" vertical="center" wrapText="1"/>
    </xf>
    <xf numFmtId="0" fontId="19" fillId="8" borderId="15" xfId="6" applyFont="1" applyFill="1" applyBorder="1" applyAlignment="1">
      <alignment horizontal="center" vertical="center"/>
    </xf>
    <xf numFmtId="0" fontId="19" fillId="8" borderId="16" xfId="6" applyFont="1" applyFill="1" applyBorder="1" applyAlignment="1">
      <alignment horizontal="center" vertical="center"/>
    </xf>
    <xf numFmtId="165" fontId="19" fillId="6" borderId="6" xfId="0" applyNumberFormat="1" applyFont="1" applyFill="1" applyBorder="1" applyAlignment="1">
      <alignment horizontal="center" vertical="center" wrapText="1"/>
    </xf>
    <xf numFmtId="165" fontId="19" fillId="6" borderId="11" xfId="0" applyNumberFormat="1" applyFont="1" applyFill="1" applyBorder="1" applyAlignment="1">
      <alignment horizontal="center" vertical="center" wrapText="1"/>
    </xf>
    <xf numFmtId="0" fontId="19" fillId="8" borderId="1" xfId="6" applyFont="1" applyFill="1" applyBorder="1" applyAlignment="1">
      <alignment horizontal="center" vertical="center"/>
    </xf>
    <xf numFmtId="0" fontId="19" fillId="8" borderId="11" xfId="6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7" borderId="1" xfId="0" applyNumberFormat="1" applyFont="1" applyFill="1" applyBorder="1" applyAlignment="1">
      <alignment horizontal="center" vertical="center" wrapText="1"/>
    </xf>
    <xf numFmtId="165" fontId="12" fillId="7" borderId="6" xfId="0" applyNumberFormat="1" applyFont="1" applyFill="1" applyBorder="1" applyAlignment="1">
      <alignment horizontal="center" vertical="center" wrapText="1"/>
    </xf>
    <xf numFmtId="1" fontId="29" fillId="8" borderId="6" xfId="6" applyNumberFormat="1" applyFont="1" applyFill="1" applyBorder="1" applyAlignment="1">
      <alignment horizontal="center" vertical="center" wrapText="1"/>
    </xf>
    <xf numFmtId="1" fontId="29" fillId="8" borderId="11" xfId="6" applyNumberFormat="1" applyFont="1" applyFill="1" applyBorder="1" applyAlignment="1">
      <alignment horizontal="center" vertical="center" wrapText="1"/>
    </xf>
    <xf numFmtId="0" fontId="29" fillId="8" borderId="6" xfId="6" applyFont="1" applyFill="1" applyBorder="1" applyAlignment="1">
      <alignment horizontal="center" vertical="center"/>
    </xf>
    <xf numFmtId="0" fontId="29" fillId="8" borderId="11" xfId="6" applyFont="1" applyFill="1" applyBorder="1" applyAlignment="1">
      <alignment horizontal="center" vertical="center"/>
    </xf>
    <xf numFmtId="0" fontId="29" fillId="8" borderId="1" xfId="6" applyFont="1" applyFill="1" applyBorder="1" applyAlignment="1">
      <alignment horizontal="center" vertical="center" wrapText="1"/>
    </xf>
    <xf numFmtId="165" fontId="12" fillId="7" borderId="11" xfId="0" applyNumberFormat="1" applyFont="1" applyFill="1" applyBorder="1" applyAlignment="1">
      <alignment horizontal="center"/>
    </xf>
    <xf numFmtId="165" fontId="12" fillId="7" borderId="8" xfId="0" applyNumberFormat="1" applyFont="1" applyFill="1" applyBorder="1" applyAlignment="1">
      <alignment horizontal="center"/>
    </xf>
    <xf numFmtId="165" fontId="19" fillId="9" borderId="11" xfId="0" applyNumberFormat="1" applyFont="1" applyFill="1" applyBorder="1" applyAlignment="1">
      <alignment horizontal="center" vertical="center"/>
    </xf>
    <xf numFmtId="165" fontId="19" fillId="9" borderId="14" xfId="0" applyNumberFormat="1" applyFont="1" applyFill="1" applyBorder="1" applyAlignment="1">
      <alignment horizontal="center" vertical="center"/>
    </xf>
    <xf numFmtId="0" fontId="29" fillId="8" borderId="14" xfId="6" applyFont="1" applyFill="1" applyBorder="1" applyAlignment="1">
      <alignment horizontal="center" vertical="center" wrapText="1"/>
    </xf>
    <xf numFmtId="0" fontId="19" fillId="8" borderId="11" xfId="6" applyFont="1" applyFill="1" applyBorder="1" applyAlignment="1">
      <alignment horizontal="center" vertical="center" wrapText="1"/>
    </xf>
    <xf numFmtId="0" fontId="19" fillId="8" borderId="14" xfId="6" applyFont="1" applyFill="1" applyBorder="1" applyAlignment="1">
      <alignment horizontal="center" vertical="center" wrapText="1"/>
    </xf>
    <xf numFmtId="165" fontId="19" fillId="3" borderId="11" xfId="0" applyNumberFormat="1" applyFont="1" applyFill="1" applyBorder="1" applyAlignment="1">
      <alignment horizontal="center" vertical="center" wrapText="1"/>
    </xf>
    <xf numFmtId="165" fontId="19" fillId="3" borderId="14" xfId="0" applyNumberFormat="1" applyFont="1" applyFill="1" applyBorder="1" applyAlignment="1">
      <alignment horizontal="center" vertical="center" wrapText="1"/>
    </xf>
    <xf numFmtId="170" fontId="19" fillId="6" borderId="11" xfId="0" applyNumberFormat="1" applyFont="1" applyFill="1" applyBorder="1" applyAlignment="1">
      <alignment horizontal="center" vertical="center" wrapText="1"/>
    </xf>
    <xf numFmtId="170" fontId="19" fillId="6" borderId="14" xfId="0" applyNumberFormat="1" applyFont="1" applyFill="1" applyBorder="1" applyAlignment="1">
      <alignment horizontal="center" vertical="center" wrapText="1"/>
    </xf>
    <xf numFmtId="165" fontId="19" fillId="8" borderId="14" xfId="0" applyNumberFormat="1" applyFont="1" applyFill="1" applyBorder="1" applyAlignment="1">
      <alignment horizontal="center" vertical="center" wrapText="1"/>
    </xf>
    <xf numFmtId="0" fontId="29" fillId="8" borderId="14" xfId="6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29" fillId="8" borderId="17" xfId="6" applyFont="1" applyFill="1" applyBorder="1" applyAlignment="1">
      <alignment horizontal="center" vertical="center"/>
    </xf>
    <xf numFmtId="0" fontId="29" fillId="8" borderId="18" xfId="6" applyFont="1" applyFill="1" applyBorder="1" applyAlignment="1">
      <alignment horizontal="center" vertical="center"/>
    </xf>
    <xf numFmtId="0" fontId="19" fillId="8" borderId="6" xfId="0" applyFont="1" applyFill="1" applyBorder="1" applyAlignment="1">
      <alignment horizontal="center"/>
    </xf>
    <xf numFmtId="165" fontId="19" fillId="8" borderId="6" xfId="0" applyNumberFormat="1" applyFont="1" applyFill="1" applyBorder="1" applyAlignment="1">
      <alignment horizontal="center"/>
    </xf>
    <xf numFmtId="165" fontId="12" fillId="7" borderId="6" xfId="0" applyNumberFormat="1" applyFont="1" applyFill="1" applyBorder="1" applyAlignment="1">
      <alignment horizontal="center"/>
    </xf>
    <xf numFmtId="165" fontId="19" fillId="8" borderId="6" xfId="0" applyNumberFormat="1" applyFont="1" applyFill="1" applyBorder="1" applyAlignment="1">
      <alignment horizontal="center" vertical="center"/>
    </xf>
    <xf numFmtId="165" fontId="19" fillId="8" borderId="11" xfId="0" applyNumberFormat="1" applyFont="1" applyFill="1" applyBorder="1" applyAlignment="1">
      <alignment horizontal="center" vertical="center"/>
    </xf>
    <xf numFmtId="0" fontId="29" fillId="8" borderId="7" xfId="6" applyFont="1" applyFill="1" applyBorder="1" applyAlignment="1">
      <alignment horizontal="center" vertical="center"/>
    </xf>
    <xf numFmtId="0" fontId="29" fillId="8" borderId="12" xfId="6" applyFont="1" applyFill="1" applyBorder="1" applyAlignment="1">
      <alignment horizontal="center" vertical="center"/>
    </xf>
    <xf numFmtId="165" fontId="19" fillId="9" borderId="6" xfId="0" applyNumberFormat="1" applyFont="1" applyFill="1" applyBorder="1" applyAlignment="1">
      <alignment horizontal="center" vertical="center" wrapText="1"/>
    </xf>
    <xf numFmtId="165" fontId="19" fillId="9" borderId="11" xfId="0" applyNumberFormat="1" applyFont="1" applyFill="1" applyBorder="1" applyAlignment="1">
      <alignment horizontal="center" vertical="center" wrapText="1"/>
    </xf>
    <xf numFmtId="170" fontId="19" fillId="6" borderId="6" xfId="0" applyNumberFormat="1" applyFont="1" applyFill="1" applyBorder="1" applyAlignment="1">
      <alignment horizontal="center" vertical="center" wrapText="1"/>
    </xf>
  </cellXfs>
  <cellStyles count="12">
    <cellStyle name="Euro" xfId="1" xr:uid="{00000000-0005-0000-0000-000000000000}"/>
    <cellStyle name="Euro 2" xfId="2" xr:uid="{00000000-0005-0000-0000-000001000000}"/>
    <cellStyle name="Euro 3" xfId="3" xr:uid="{00000000-0005-0000-0000-000002000000}"/>
    <cellStyle name="Euro 4" xfId="4" xr:uid="{00000000-0005-0000-0000-000003000000}"/>
    <cellStyle name="Euro 5" xfId="5" xr:uid="{00000000-0005-0000-0000-000004000000}"/>
    <cellStyle name="Normal" xfId="0" builtinId="0"/>
    <cellStyle name="Normal 2" xfId="11" xr:uid="{7CF2DD26-FC58-4EB1-B9E0-289421FC9A7C}"/>
    <cellStyle name="Normal_Hoja3" xfId="6" xr:uid="{00000000-0005-0000-0000-000006000000}"/>
    <cellStyle name="Porcentaje 2" xfId="7" xr:uid="{00000000-0005-0000-0000-000007000000}"/>
    <cellStyle name="Porcentaje 3" xfId="8" xr:uid="{00000000-0005-0000-0000-000008000000}"/>
    <cellStyle name="Porcentual 2" xfId="9" xr:uid="{00000000-0005-0000-0000-000009000000}"/>
    <cellStyle name="Porcentual 3" xfId="10" xr:uid="{00000000-0005-0000-0000-00000A000000}"/>
  </cellStyles>
  <dxfs count="0"/>
  <tableStyles count="0" defaultTableStyle="TableStyleMedium9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4</xdr:col>
      <xdr:colOff>666750</xdr:colOff>
      <xdr:row>1</xdr:row>
      <xdr:rowOff>152400</xdr:rowOff>
    </xdr:to>
    <xdr:pic>
      <xdr:nvPicPr>
        <xdr:cNvPr id="2" name="Picture 1" descr="AEROUNION LOGO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0"/>
          <a:ext cx="12382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4</xdr:col>
      <xdr:colOff>666750</xdr:colOff>
      <xdr:row>1</xdr:row>
      <xdr:rowOff>152400</xdr:rowOff>
    </xdr:to>
    <xdr:pic>
      <xdr:nvPicPr>
        <xdr:cNvPr id="3" name="Picture 1" descr="AEROUNION LOGO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0"/>
          <a:ext cx="12382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4</xdr:col>
      <xdr:colOff>666750</xdr:colOff>
      <xdr:row>1</xdr:row>
      <xdr:rowOff>152400</xdr:rowOff>
    </xdr:to>
    <xdr:pic>
      <xdr:nvPicPr>
        <xdr:cNvPr id="14125924" name="Picture 1" descr="AEROUNION LOGO1">
          <a:extLst>
            <a:ext uri="{FF2B5EF4-FFF2-40B4-BE49-F238E27FC236}">
              <a16:creationId xmlns:a16="http://schemas.microsoft.com/office/drawing/2014/main" id="{00000000-0008-0000-0600-0000648BD7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12382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4</xdr:col>
      <xdr:colOff>666750</xdr:colOff>
      <xdr:row>1</xdr:row>
      <xdr:rowOff>152400</xdr:rowOff>
    </xdr:to>
    <xdr:pic>
      <xdr:nvPicPr>
        <xdr:cNvPr id="3" name="Picture 1" descr="AEROUNION LOGO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0"/>
          <a:ext cx="12382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4</xdr:col>
      <xdr:colOff>666750</xdr:colOff>
      <xdr:row>1</xdr:row>
      <xdr:rowOff>152400</xdr:rowOff>
    </xdr:to>
    <xdr:pic>
      <xdr:nvPicPr>
        <xdr:cNvPr id="2" name="Picture 1" descr="AEROUNION LOGO1">
          <a:extLst>
            <a:ext uri="{FF2B5EF4-FFF2-40B4-BE49-F238E27FC236}">
              <a16:creationId xmlns:a16="http://schemas.microsoft.com/office/drawing/2014/main" id="{8D4CA4DB-3BA9-45E6-B579-78A9E6A0A55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0"/>
          <a:ext cx="15430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4</xdr:col>
      <xdr:colOff>666750</xdr:colOff>
      <xdr:row>1</xdr:row>
      <xdr:rowOff>152400</xdr:rowOff>
    </xdr:to>
    <xdr:pic>
      <xdr:nvPicPr>
        <xdr:cNvPr id="3" name="Picture 1" descr="AEROUNION LOGO1">
          <a:extLst>
            <a:ext uri="{FF2B5EF4-FFF2-40B4-BE49-F238E27FC236}">
              <a16:creationId xmlns:a16="http://schemas.microsoft.com/office/drawing/2014/main" id="{9B0DEC8B-2DFD-4C27-B47F-236CE10D593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0"/>
          <a:ext cx="15430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4</xdr:col>
      <xdr:colOff>666750</xdr:colOff>
      <xdr:row>1</xdr:row>
      <xdr:rowOff>152400</xdr:rowOff>
    </xdr:to>
    <xdr:pic>
      <xdr:nvPicPr>
        <xdr:cNvPr id="2" name="Picture 1" descr="AEROUNION LOGO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0"/>
          <a:ext cx="12382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4</xdr:col>
      <xdr:colOff>666750</xdr:colOff>
      <xdr:row>1</xdr:row>
      <xdr:rowOff>152400</xdr:rowOff>
    </xdr:to>
    <xdr:pic>
      <xdr:nvPicPr>
        <xdr:cNvPr id="3" name="Picture 1" descr="AEROUNION LOGO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0"/>
          <a:ext cx="13335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4</xdr:col>
      <xdr:colOff>666750</xdr:colOff>
      <xdr:row>1</xdr:row>
      <xdr:rowOff>152400</xdr:rowOff>
    </xdr:to>
    <xdr:pic>
      <xdr:nvPicPr>
        <xdr:cNvPr id="2" name="Picture 1" descr="AEROUNION LOGO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0"/>
          <a:ext cx="12382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4</xdr:col>
      <xdr:colOff>666750</xdr:colOff>
      <xdr:row>1</xdr:row>
      <xdr:rowOff>152400</xdr:rowOff>
    </xdr:to>
    <xdr:pic>
      <xdr:nvPicPr>
        <xdr:cNvPr id="3" name="Picture 1" descr="AEROUNION LOGO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0"/>
          <a:ext cx="13335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erounion\ingenieria\WINDOWS\Desktop\Nueva%20carpeta\TIEMPO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navarrete\server\TIEMPOS\XA-TUE\AG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iempos"/>
      <sheetName val="XA-ABL"/>
      <sheetName val="XA-SXO"/>
      <sheetName val="XA-TCX"/>
      <sheetName val="_x0000_娀ⴲ㔀_x0000_娀ⴰ㔀"/>
      <sheetName val="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U TIEM"/>
      <sheetName val="TIEMPOS"/>
    </sheetNames>
    <sheetDataSet>
      <sheetData sheetId="0"/>
      <sheetData sheetId="1" refreshError="1">
        <row r="143">
          <cell r="L143">
            <v>46509</v>
          </cell>
          <cell r="N143">
            <v>23038</v>
          </cell>
          <cell r="O143">
            <v>61660.850000000006</v>
          </cell>
          <cell r="Q143">
            <v>61660</v>
          </cell>
          <cell r="R143">
            <v>51.000000000349246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 filterMode="1">
    <tabColor rgb="FF002060"/>
  </sheetPr>
  <dimension ref="A1:CZ1045231"/>
  <sheetViews>
    <sheetView topLeftCell="A4" zoomScale="89" zoomScaleNormal="89" workbookViewId="0">
      <pane xSplit="2" ySplit="5" topLeftCell="AM9" activePane="bottomRight" state="frozen"/>
      <selection pane="topRight" activeCell="C4" sqref="C4"/>
      <selection pane="bottomLeft" activeCell="A11" sqref="A11"/>
      <selection pane="bottomRight" activeCell="CS10" sqref="CS10"/>
    </sheetView>
  </sheetViews>
  <sheetFormatPr baseColWidth="10" defaultColWidth="11.44140625" defaultRowHeight="13.2" outlineLevelRow="1" outlineLevelCol="1" x14ac:dyDescent="0.25"/>
  <cols>
    <col min="1" max="1" width="13.44140625" style="1" customWidth="1"/>
    <col min="2" max="2" width="14.6640625" style="1" customWidth="1"/>
    <col min="3" max="3" width="16" style="1" customWidth="1"/>
    <col min="4" max="4" width="14.44140625" style="1" hidden="1" customWidth="1"/>
    <col min="5" max="5" width="14.109375" style="1" hidden="1" customWidth="1"/>
    <col min="6" max="6" width="22.44140625" style="1" hidden="1" customWidth="1"/>
    <col min="7" max="7" width="22.5546875" style="1" hidden="1" customWidth="1"/>
    <col min="8" max="8" width="21.6640625" style="1" hidden="1" customWidth="1"/>
    <col min="9" max="9" width="23.33203125" style="8" hidden="1" customWidth="1"/>
    <col min="10" max="10" width="4" style="8" hidden="1" customWidth="1" outlineLevel="1"/>
    <col min="11" max="11" width="4.44140625" style="8" hidden="1" customWidth="1" outlineLevel="1"/>
    <col min="12" max="12" width="3.88671875" style="8" hidden="1" customWidth="1" outlineLevel="1"/>
    <col min="13" max="13" width="4.109375" style="8" hidden="1" customWidth="1" outlineLevel="1"/>
    <col min="14" max="14" width="4.44140625" style="8" hidden="1" customWidth="1" outlineLevel="1"/>
    <col min="15" max="15" width="5.88671875" style="8" hidden="1" customWidth="1" outlineLevel="1"/>
    <col min="16" max="16" width="5.88671875" style="1" hidden="1" customWidth="1" outlineLevel="1"/>
    <col min="17" max="18" width="5.88671875" hidden="1" customWidth="1" outlineLevel="1"/>
    <col min="19" max="21" width="5.88671875" style="1" hidden="1" customWidth="1" outlineLevel="1"/>
    <col min="22" max="22" width="5.88671875" style="46" hidden="1" customWidth="1" outlineLevel="1"/>
    <col min="23" max="24" width="5.88671875" style="47" hidden="1" customWidth="1" outlineLevel="1"/>
    <col min="25" max="25" width="6" style="12" hidden="1" customWidth="1" outlineLevel="1"/>
    <col min="26" max="26" width="9" style="12" hidden="1" customWidth="1" outlineLevel="1"/>
    <col min="27" max="28" width="5.88671875" style="12" hidden="1" customWidth="1" outlineLevel="1"/>
    <col min="29" max="29" width="6.5546875" style="1" hidden="1" customWidth="1" outlineLevel="1"/>
    <col min="30" max="30" width="6" style="1" hidden="1" customWidth="1" outlineLevel="1"/>
    <col min="31" max="32" width="5.88671875" style="1" hidden="1" customWidth="1" outlineLevel="1"/>
    <col min="33" max="33" width="12.33203125" style="12" hidden="1" customWidth="1" outlineLevel="1"/>
    <col min="34" max="34" width="10.5546875" style="12" customWidth="1" collapsed="1"/>
    <col min="35" max="35" width="14" style="12" customWidth="1"/>
    <col min="36" max="36" width="10.5546875" style="12" customWidth="1"/>
    <col min="37" max="37" width="11.44140625" style="1" customWidth="1"/>
    <col min="38" max="38" width="11.5546875" style="1" customWidth="1"/>
    <col min="39" max="39" width="12.6640625" style="1" customWidth="1"/>
    <col min="40" max="40" width="12" style="1" customWidth="1"/>
    <col min="41" max="41" width="11.88671875" style="1" customWidth="1"/>
    <col min="42" max="42" width="13.6640625" style="8" customWidth="1"/>
    <col min="43" max="43" width="16.88671875" style="8" customWidth="1"/>
    <col min="44" max="44" width="16.6640625" style="8" customWidth="1"/>
    <col min="45" max="45" width="13.6640625" style="1" bestFit="1" customWidth="1"/>
    <col min="46" max="46" width="13.6640625" style="1" customWidth="1"/>
    <col min="47" max="47" width="17.44140625" style="1" customWidth="1"/>
    <col min="48" max="48" width="17.6640625" style="1" hidden="1" customWidth="1"/>
    <col min="49" max="50" width="19.5546875" style="1" hidden="1" customWidth="1"/>
    <col min="51" max="51" width="18.33203125" style="1" customWidth="1"/>
    <col min="52" max="52" width="18.33203125" style="1" hidden="1" customWidth="1"/>
    <col min="53" max="53" width="17.33203125" style="1" customWidth="1"/>
    <col min="54" max="54" width="17.33203125" style="1" hidden="1" customWidth="1"/>
    <col min="55" max="55" width="17" style="1" customWidth="1"/>
    <col min="56" max="56" width="16.6640625" style="1" customWidth="1"/>
    <col min="57" max="57" width="6.109375" style="35" hidden="1" customWidth="1" outlineLevel="1"/>
    <col min="58" max="59" width="6.6640625" style="13" hidden="1" customWidth="1" outlineLevel="1"/>
    <col min="60" max="60" width="13" style="16" hidden="1" customWidth="1" outlineLevel="1"/>
    <col min="61" max="61" width="14.88671875" style="16" hidden="1" customWidth="1" outlineLevel="1"/>
    <col min="62" max="62" width="14.109375" style="16" hidden="1" customWidth="1" outlineLevel="1"/>
    <col min="63" max="63" width="25.6640625" style="16" hidden="1" customWidth="1" outlineLevel="1"/>
    <col min="64" max="64" width="29.33203125" style="16" hidden="1" customWidth="1" outlineLevel="1"/>
    <col min="65" max="65" width="17" style="16" hidden="1" customWidth="1" outlineLevel="1"/>
    <col min="66" max="66" width="15" style="16" hidden="1" customWidth="1" outlineLevel="1"/>
    <col min="67" max="67" width="37.109375" style="16" hidden="1" customWidth="1" outlineLevel="1"/>
    <col min="68" max="69" width="11.44140625" style="17" hidden="1" customWidth="1" outlineLevel="1"/>
    <col min="70" max="71" width="11.44140625" style="1" hidden="1" customWidth="1" outlineLevel="1"/>
    <col min="72" max="72" width="12.33203125" style="10" hidden="1" customWidth="1" outlineLevel="1"/>
    <col min="73" max="73" width="5.44140625" style="10" hidden="1" customWidth="1" outlineLevel="1"/>
    <col min="74" max="74" width="4.6640625" style="10" hidden="1" customWidth="1" outlineLevel="1"/>
    <col min="75" max="75" width="11.44140625" style="1" hidden="1" customWidth="1" outlineLevel="1"/>
    <col min="76" max="76" width="14" style="1" hidden="1" customWidth="1" outlineLevel="1"/>
    <col min="77" max="77" width="25.33203125" style="1" hidden="1" customWidth="1" outlineLevel="1"/>
    <col min="78" max="78" width="23.44140625" style="1" hidden="1" customWidth="1" outlineLevel="1"/>
    <col min="79" max="85" width="11.44140625" style="1" hidden="1" customWidth="1" outlineLevel="1"/>
    <col min="86" max="86" width="36.33203125" style="1" hidden="1" customWidth="1" outlineLevel="1"/>
    <col min="87" max="87" width="19.5546875" style="1" customWidth="1" collapsed="1"/>
    <col min="88" max="88" width="16.44140625" style="1" customWidth="1" outlineLevel="1"/>
    <col min="89" max="89" width="18.6640625" style="1" customWidth="1" outlineLevel="1"/>
    <col min="90" max="90" width="14.5546875" style="1" customWidth="1" outlineLevel="1"/>
    <col min="91" max="94" width="17.44140625" style="1" customWidth="1" outlineLevel="1"/>
    <col min="95" max="95" width="18.5546875" style="1" customWidth="1" outlineLevel="1"/>
    <col min="96" max="96" width="14.44140625" style="1" customWidth="1" outlineLevel="1"/>
    <col min="97" max="97" width="61.44140625" style="1" customWidth="1" outlineLevel="1"/>
    <col min="98" max="98" width="17.109375" style="1" customWidth="1" outlineLevel="1"/>
    <col min="99" max="99" width="12" style="1" customWidth="1" outlineLevel="1"/>
    <col min="100" max="100" width="12.109375" style="1" customWidth="1" outlineLevel="1"/>
    <col min="101" max="101" width="13.5546875" style="1" customWidth="1" outlineLevel="1"/>
    <col min="102" max="102" width="5.6640625" style="1" customWidth="1" outlineLevel="1"/>
    <col min="104" max="104" width="91.88671875" customWidth="1"/>
    <col min="105" max="16384" width="11.44140625" style="1"/>
  </cols>
  <sheetData>
    <row r="1" spans="1:104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V1" s="1"/>
      <c r="AS1" s="1"/>
      <c r="AT1" s="1"/>
      <c r="AU1" s="1"/>
      <c r="AV1" s="1"/>
      <c r="AW1" s="1"/>
      <c r="AX1" s="1"/>
      <c r="AY1" s="32"/>
      <c r="AZ1" s="32"/>
      <c r="BA1" s="29"/>
      <c r="BB1" s="29"/>
      <c r="BC1" s="29"/>
      <c r="BD1" s="1"/>
      <c r="BE1" s="14"/>
      <c r="BF1" s="15"/>
      <c r="BG1" s="15"/>
      <c r="BH1" s="15"/>
      <c r="BI1" s="6"/>
      <c r="BJ1" s="6"/>
      <c r="BK1" s="6"/>
      <c r="BL1" s="6"/>
      <c r="BM1" s="6"/>
      <c r="BN1" s="6"/>
      <c r="BO1" s="6"/>
      <c r="BP1" s="6"/>
      <c r="BQ1" s="6"/>
      <c r="BT1" s="9"/>
      <c r="BU1" s="9"/>
      <c r="BV1" s="9"/>
    </row>
    <row r="2" spans="1:104" customFormat="1" ht="13.8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V2" s="1"/>
      <c r="AS2" s="1"/>
      <c r="AT2" s="1"/>
      <c r="AU2" s="19" t="s">
        <v>0</v>
      </c>
      <c r="AV2" s="19"/>
      <c r="AW2" s="19" t="s">
        <v>1</v>
      </c>
      <c r="AX2" s="19"/>
      <c r="AY2" s="33" t="s">
        <v>2</v>
      </c>
      <c r="AZ2" s="33"/>
      <c r="BA2" s="30" t="s">
        <v>3</v>
      </c>
      <c r="BB2" s="30"/>
      <c r="BC2" s="31"/>
      <c r="BD2" s="20"/>
      <c r="BE2" s="14"/>
      <c r="BF2" s="15"/>
      <c r="BG2" s="15"/>
      <c r="BH2" s="15"/>
      <c r="BI2" s="6"/>
      <c r="BJ2" s="6"/>
      <c r="BK2" s="6"/>
      <c r="BL2" s="6"/>
      <c r="BM2" s="6"/>
      <c r="BN2" s="6"/>
      <c r="BO2" s="6"/>
      <c r="BP2" s="6"/>
      <c r="BQ2" s="6"/>
      <c r="BT2" s="9"/>
      <c r="BU2" s="9"/>
      <c r="BV2" s="9"/>
    </row>
    <row r="3" spans="1:104" customFormat="1" ht="13.8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V3" s="1"/>
      <c r="Y3">
        <f>[2]TIEMPOS!N143</f>
        <v>23038</v>
      </c>
      <c r="Z3">
        <f>[2]TIEMPOS!O143</f>
        <v>61660.850000000006</v>
      </c>
      <c r="AC3" t="e">
        <f>[2]TIEMPOS!P143</f>
        <v>#REF!</v>
      </c>
      <c r="AD3">
        <f>[2]TIEMPOS!Q143</f>
        <v>61660</v>
      </c>
      <c r="AG3">
        <f>[2]TIEMPOS!R143</f>
        <v>51.000000000349246</v>
      </c>
      <c r="AS3" s="1"/>
      <c r="AT3" s="1"/>
      <c r="AU3" s="20" t="s">
        <v>4</v>
      </c>
      <c r="AV3" s="20">
        <v>0.12</v>
      </c>
      <c r="AW3" s="20">
        <v>1000</v>
      </c>
      <c r="AX3" s="20"/>
      <c r="AY3" s="34">
        <f>+AV3*AW3</f>
        <v>120</v>
      </c>
      <c r="AZ3" s="34"/>
      <c r="BA3" s="31"/>
      <c r="BB3" s="31"/>
      <c r="BC3" s="31"/>
      <c r="BD3" s="20"/>
      <c r="BE3" s="14"/>
      <c r="BF3" s="15"/>
      <c r="BG3" s="15"/>
      <c r="BH3" s="15"/>
      <c r="BI3" s="6"/>
      <c r="BJ3" s="6"/>
      <c r="BK3" s="6"/>
      <c r="BL3" s="6"/>
      <c r="BM3" s="6"/>
      <c r="BN3" s="6"/>
      <c r="BO3" s="6"/>
      <c r="BP3" s="6"/>
      <c r="BQ3" s="6"/>
      <c r="BT3" s="9"/>
      <c r="BU3" s="9"/>
      <c r="BV3" s="9"/>
    </row>
    <row r="4" spans="1:104" customFormat="1" ht="15.6" x14ac:dyDescent="0.3">
      <c r="A4" s="1"/>
      <c r="B4" s="193" t="s">
        <v>5</v>
      </c>
      <c r="C4" s="193" t="s">
        <v>6</v>
      </c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1"/>
      <c r="V4" s="11"/>
      <c r="W4" s="3"/>
      <c r="X4" s="3"/>
      <c r="AC4" s="4"/>
      <c r="AD4" s="5"/>
      <c r="AE4" s="5"/>
      <c r="AF4" s="5"/>
      <c r="AS4" s="1"/>
      <c r="AT4" s="1"/>
      <c r="AU4" s="21" t="s">
        <v>7</v>
      </c>
      <c r="AV4" s="21"/>
      <c r="AW4" s="21">
        <v>0.453592</v>
      </c>
      <c r="AX4" s="21"/>
      <c r="AY4" s="21">
        <v>1000</v>
      </c>
      <c r="AZ4" s="21"/>
      <c r="BA4" s="21">
        <f>+AW4*AY4</f>
        <v>453.59199999999998</v>
      </c>
      <c r="BB4" s="21"/>
      <c r="BC4" s="21" t="s">
        <v>8</v>
      </c>
      <c r="BD4" s="21">
        <f>609.76/160.46</f>
        <v>3.8000747849931447</v>
      </c>
      <c r="BE4" s="14"/>
      <c r="BF4" s="15"/>
      <c r="BG4" s="15"/>
      <c r="BH4" s="15"/>
      <c r="BI4" s="6"/>
      <c r="BJ4" s="6"/>
      <c r="BK4" s="6"/>
      <c r="BL4" s="6"/>
      <c r="BM4" s="6"/>
      <c r="BN4" s="6"/>
      <c r="BO4" s="6"/>
      <c r="BP4" s="6"/>
      <c r="BQ4" s="6"/>
      <c r="BT4" s="9"/>
      <c r="BU4" s="9"/>
      <c r="BV4" s="9"/>
    </row>
    <row r="5" spans="1:104" customFormat="1" ht="14.4" thickBot="1" x14ac:dyDescent="0.35">
      <c r="A5" s="1"/>
      <c r="B5" s="49">
        <v>1</v>
      </c>
      <c r="C5" s="49">
        <v>2</v>
      </c>
      <c r="D5" s="49">
        <v>3</v>
      </c>
      <c r="E5" s="49">
        <v>4</v>
      </c>
      <c r="F5" s="49">
        <v>5</v>
      </c>
      <c r="G5" s="49">
        <v>6</v>
      </c>
      <c r="H5" s="49">
        <v>7</v>
      </c>
      <c r="I5" s="49">
        <v>8</v>
      </c>
      <c r="J5" s="49">
        <v>9</v>
      </c>
      <c r="K5" s="49">
        <v>10</v>
      </c>
      <c r="L5" s="49">
        <v>11</v>
      </c>
      <c r="M5" s="49">
        <v>12</v>
      </c>
      <c r="N5" s="49">
        <v>13</v>
      </c>
      <c r="O5" s="49">
        <v>14</v>
      </c>
      <c r="P5" s="49">
        <v>15</v>
      </c>
      <c r="Q5" s="49">
        <v>16</v>
      </c>
      <c r="R5" s="49">
        <v>17</v>
      </c>
      <c r="S5" s="49">
        <v>18</v>
      </c>
      <c r="T5" s="49">
        <v>19</v>
      </c>
      <c r="U5" s="49">
        <v>20</v>
      </c>
      <c r="V5" s="49">
        <v>21</v>
      </c>
      <c r="W5" s="49">
        <v>22</v>
      </c>
      <c r="X5" s="49">
        <v>23</v>
      </c>
      <c r="Y5" s="49">
        <v>24</v>
      </c>
      <c r="Z5" s="49">
        <v>25</v>
      </c>
      <c r="AA5" s="49">
        <v>26</v>
      </c>
      <c r="AB5" s="49">
        <v>27</v>
      </c>
      <c r="AC5" s="49">
        <v>28</v>
      </c>
      <c r="AD5" s="49">
        <v>29</v>
      </c>
      <c r="AE5" s="49">
        <v>30</v>
      </c>
      <c r="AF5" s="49">
        <v>31</v>
      </c>
      <c r="AG5" s="49">
        <v>32</v>
      </c>
      <c r="AH5" s="49">
        <v>33</v>
      </c>
      <c r="AI5" s="49">
        <v>34</v>
      </c>
      <c r="AJ5" s="49">
        <v>35</v>
      </c>
      <c r="AK5" s="49">
        <v>36</v>
      </c>
      <c r="AL5" s="49">
        <v>37</v>
      </c>
      <c r="AM5" s="49">
        <v>38</v>
      </c>
      <c r="AN5" s="49">
        <v>39</v>
      </c>
      <c r="AO5" s="49">
        <v>40</v>
      </c>
      <c r="AP5" s="49">
        <v>41</v>
      </c>
      <c r="AQ5" s="49">
        <v>42</v>
      </c>
      <c r="AR5" s="49">
        <v>43</v>
      </c>
      <c r="AS5" s="49">
        <v>44</v>
      </c>
      <c r="AT5" s="49">
        <v>45</v>
      </c>
      <c r="AU5" s="49">
        <v>46</v>
      </c>
      <c r="AV5" s="49">
        <v>47</v>
      </c>
      <c r="AW5" s="49">
        <v>48</v>
      </c>
      <c r="AX5" s="49">
        <v>49</v>
      </c>
      <c r="AY5" s="49">
        <v>50</v>
      </c>
      <c r="AZ5" s="49">
        <v>51</v>
      </c>
      <c r="BA5" s="49">
        <v>52</v>
      </c>
      <c r="BB5" s="49">
        <v>53</v>
      </c>
      <c r="BC5" s="49">
        <v>54</v>
      </c>
      <c r="BD5" s="49">
        <v>55</v>
      </c>
      <c r="BE5" s="49">
        <v>56</v>
      </c>
      <c r="BF5" s="49">
        <v>57</v>
      </c>
      <c r="BG5" s="49">
        <v>58</v>
      </c>
      <c r="BH5" s="49">
        <v>59</v>
      </c>
      <c r="BI5" s="49">
        <v>60</v>
      </c>
      <c r="BJ5" s="49">
        <v>61</v>
      </c>
      <c r="BK5" s="49">
        <v>62</v>
      </c>
      <c r="BL5" s="49">
        <v>63</v>
      </c>
      <c r="BM5" s="49">
        <v>64</v>
      </c>
      <c r="BN5" s="49">
        <v>65</v>
      </c>
      <c r="BO5" s="49">
        <v>66</v>
      </c>
      <c r="BP5" s="49">
        <v>67</v>
      </c>
      <c r="BQ5" s="49">
        <v>68</v>
      </c>
      <c r="BR5" s="49">
        <v>69</v>
      </c>
      <c r="BS5" s="49">
        <v>70</v>
      </c>
      <c r="BT5" s="49">
        <v>71</v>
      </c>
      <c r="BU5" s="49">
        <v>72</v>
      </c>
      <c r="BV5" s="49">
        <v>73</v>
      </c>
      <c r="BW5" s="49">
        <v>74</v>
      </c>
      <c r="BX5" s="49">
        <v>75</v>
      </c>
      <c r="BY5" s="49">
        <v>76</v>
      </c>
      <c r="BZ5" s="49">
        <v>77</v>
      </c>
      <c r="CA5" s="49">
        <v>78</v>
      </c>
      <c r="CB5" s="49">
        <v>79</v>
      </c>
      <c r="CC5" s="49">
        <v>80</v>
      </c>
      <c r="CD5" s="49">
        <v>81</v>
      </c>
      <c r="CE5" s="49">
        <v>82</v>
      </c>
      <c r="CF5" s="49">
        <v>83</v>
      </c>
      <c r="CG5" s="49">
        <v>84</v>
      </c>
      <c r="CH5" s="49">
        <v>85</v>
      </c>
      <c r="CI5" s="49">
        <v>86</v>
      </c>
      <c r="CJ5" s="49">
        <v>87</v>
      </c>
      <c r="CK5" s="49">
        <v>88</v>
      </c>
      <c r="CL5" s="49">
        <v>89</v>
      </c>
      <c r="CM5" s="49">
        <v>90</v>
      </c>
      <c r="CN5" s="49">
        <v>91</v>
      </c>
      <c r="CO5" s="49">
        <v>92</v>
      </c>
      <c r="CP5" s="49">
        <v>93</v>
      </c>
      <c r="CQ5" s="49">
        <v>94</v>
      </c>
      <c r="CR5" s="49">
        <v>95</v>
      </c>
      <c r="CS5" s="49">
        <v>95</v>
      </c>
      <c r="CT5" s="49"/>
      <c r="CU5" s="49"/>
      <c r="CV5" s="49"/>
      <c r="CW5" s="49"/>
    </row>
    <row r="6" spans="1:104" customFormat="1" ht="40.200000000000003" hidden="1" outlineLevel="1" thickBot="1" x14ac:dyDescent="0.3">
      <c r="A6" s="235" t="s">
        <v>9</v>
      </c>
      <c r="B6" s="235" t="s">
        <v>10</v>
      </c>
      <c r="C6" s="235"/>
      <c r="D6" s="235" t="s">
        <v>11</v>
      </c>
      <c r="E6" s="235" t="s">
        <v>12</v>
      </c>
      <c r="F6" s="235" t="s">
        <v>13</v>
      </c>
      <c r="G6" s="235" t="s">
        <v>14</v>
      </c>
      <c r="H6" s="235" t="s">
        <v>15</v>
      </c>
      <c r="I6" s="235" t="s">
        <v>16</v>
      </c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 t="s">
        <v>17</v>
      </c>
      <c r="AI6" s="235" t="s">
        <v>18</v>
      </c>
      <c r="AJ6" s="235" t="s">
        <v>19</v>
      </c>
      <c r="AK6" s="235" t="s">
        <v>20</v>
      </c>
      <c r="AL6" s="235" t="s">
        <v>21</v>
      </c>
      <c r="AM6" s="235" t="s">
        <v>22</v>
      </c>
      <c r="AN6" s="235" t="s">
        <v>23</v>
      </c>
      <c r="AO6" s="235" t="s">
        <v>24</v>
      </c>
      <c r="AP6" s="235" t="s">
        <v>25</v>
      </c>
      <c r="AQ6" s="235" t="s">
        <v>26</v>
      </c>
      <c r="AR6" s="235" t="s">
        <v>27</v>
      </c>
      <c r="AS6" s="235" t="s">
        <v>28</v>
      </c>
      <c r="AT6" s="235" t="s">
        <v>29</v>
      </c>
      <c r="AU6" s="235" t="s">
        <v>30</v>
      </c>
      <c r="AV6" s="235" t="s">
        <v>31</v>
      </c>
      <c r="AW6" s="235" t="s">
        <v>32</v>
      </c>
      <c r="AX6" s="235" t="s">
        <v>33</v>
      </c>
      <c r="AY6" s="235" t="s">
        <v>34</v>
      </c>
      <c r="AZ6" s="235" t="s">
        <v>35</v>
      </c>
      <c r="BA6" s="235" t="s">
        <v>34</v>
      </c>
      <c r="BB6" s="235" t="s">
        <v>35</v>
      </c>
      <c r="BC6" s="235" t="s">
        <v>36</v>
      </c>
      <c r="BD6" s="235" t="s">
        <v>37</v>
      </c>
      <c r="BE6" s="235" t="s">
        <v>38</v>
      </c>
      <c r="BF6" s="235" t="s">
        <v>39</v>
      </c>
      <c r="BG6" s="235"/>
      <c r="BH6" s="235"/>
      <c r="BI6" s="235"/>
      <c r="BJ6" s="235"/>
      <c r="BK6" s="235"/>
      <c r="BL6" s="235"/>
      <c r="BM6" s="235"/>
      <c r="BN6" s="235"/>
      <c r="BO6" s="235"/>
      <c r="BP6" s="235"/>
      <c r="BQ6" s="235"/>
      <c r="BR6" s="235"/>
      <c r="BS6" s="235"/>
      <c r="BT6" s="235"/>
      <c r="BU6" s="235"/>
      <c r="BV6" s="235"/>
      <c r="BW6" s="235"/>
      <c r="BX6" s="235"/>
      <c r="BY6" s="235"/>
      <c r="BZ6" s="235"/>
      <c r="CA6" s="235"/>
      <c r="CB6" s="235"/>
      <c r="CC6" s="235"/>
      <c r="CD6" s="235"/>
      <c r="CE6" s="235"/>
      <c r="CF6" s="235"/>
      <c r="CG6" s="235"/>
      <c r="CH6" s="235"/>
      <c r="CI6" s="235"/>
      <c r="CJ6" s="235" t="s">
        <v>40</v>
      </c>
      <c r="CK6" s="235" t="s">
        <v>41</v>
      </c>
      <c r="CL6" s="235" t="s">
        <v>42</v>
      </c>
      <c r="CM6" s="235" t="s">
        <v>41</v>
      </c>
      <c r="CN6" s="235"/>
      <c r="CO6" s="235"/>
      <c r="CP6" s="235"/>
      <c r="CQ6" s="235"/>
      <c r="CR6" s="235"/>
      <c r="CS6" s="235"/>
      <c r="CT6" s="288" t="s">
        <v>43</v>
      </c>
      <c r="CU6" s="288"/>
      <c r="CV6" s="288"/>
      <c r="CW6" s="288"/>
    </row>
    <row r="7" spans="1:104" s="195" customFormat="1" ht="13.5" customHeight="1" collapsed="1" x14ac:dyDescent="0.25">
      <c r="A7" s="283" t="s">
        <v>44</v>
      </c>
      <c r="B7" s="286" t="s">
        <v>45</v>
      </c>
      <c r="C7" s="233"/>
      <c r="D7" s="285" t="s">
        <v>46</v>
      </c>
      <c r="E7" s="285"/>
      <c r="F7" s="285"/>
      <c r="G7" s="285"/>
      <c r="H7" s="285"/>
      <c r="I7" s="285"/>
      <c r="J7" s="285" t="s">
        <v>47</v>
      </c>
      <c r="K7" s="285"/>
      <c r="L7" s="285"/>
      <c r="M7" s="285"/>
      <c r="N7" s="285"/>
      <c r="O7" s="285"/>
      <c r="P7" s="282" t="s">
        <v>48</v>
      </c>
      <c r="Q7" s="282"/>
      <c r="R7" s="282" t="s">
        <v>49</v>
      </c>
      <c r="S7" s="282"/>
      <c r="T7" s="282" t="s">
        <v>50</v>
      </c>
      <c r="U7" s="282"/>
      <c r="V7" s="282" t="s">
        <v>51</v>
      </c>
      <c r="W7" s="282"/>
      <c r="X7" s="282" t="s">
        <v>52</v>
      </c>
      <c r="Y7" s="282"/>
      <c r="Z7" s="282" t="s">
        <v>53</v>
      </c>
      <c r="AA7" s="282"/>
      <c r="AB7" s="282" t="s">
        <v>54</v>
      </c>
      <c r="AC7" s="282"/>
      <c r="AD7" s="282" t="s">
        <v>55</v>
      </c>
      <c r="AE7" s="282"/>
      <c r="AF7" s="282" t="s">
        <v>56</v>
      </c>
      <c r="AG7" s="282"/>
      <c r="AH7" s="282" t="s">
        <v>57</v>
      </c>
      <c r="AI7" s="282"/>
      <c r="AJ7" s="282"/>
      <c r="AK7" s="282"/>
      <c r="AL7" s="282"/>
      <c r="AM7" s="282"/>
      <c r="AN7" s="282"/>
      <c r="AO7" s="282"/>
      <c r="AP7" s="282"/>
      <c r="AQ7" s="286" t="s">
        <v>58</v>
      </c>
      <c r="AR7" s="286" t="s">
        <v>59</v>
      </c>
      <c r="AS7" s="300" t="s">
        <v>60</v>
      </c>
      <c r="AT7" s="286" t="s">
        <v>61</v>
      </c>
      <c r="AU7" s="282" t="s">
        <v>62</v>
      </c>
      <c r="AV7" s="282"/>
      <c r="AW7" s="282"/>
      <c r="AX7" s="282"/>
      <c r="AY7" s="282"/>
      <c r="AZ7" s="282"/>
      <c r="BA7" s="282"/>
      <c r="BB7" s="232"/>
      <c r="BC7" s="299" t="s">
        <v>63</v>
      </c>
      <c r="BD7" s="299"/>
      <c r="BE7" s="297" t="s">
        <v>64</v>
      </c>
      <c r="BF7" s="297"/>
      <c r="BG7" s="297"/>
      <c r="BH7" s="297" t="s">
        <v>65</v>
      </c>
      <c r="BI7" s="297"/>
      <c r="BJ7" s="297"/>
      <c r="BK7" s="194"/>
      <c r="BL7" s="194"/>
      <c r="BM7" s="194"/>
      <c r="BN7" s="194"/>
      <c r="BO7" s="194"/>
      <c r="BP7" s="297" t="s">
        <v>66</v>
      </c>
      <c r="BQ7" s="297"/>
      <c r="BR7" s="297"/>
      <c r="BS7" s="297"/>
      <c r="BT7" s="297"/>
      <c r="BU7" s="297" t="s">
        <v>67</v>
      </c>
      <c r="BV7" s="297"/>
      <c r="BW7" s="297" t="s">
        <v>68</v>
      </c>
      <c r="BX7" s="297"/>
      <c r="BY7" s="297"/>
      <c r="BZ7" s="297"/>
      <c r="CA7" s="297" t="s">
        <v>69</v>
      </c>
      <c r="CB7" s="297"/>
      <c r="CC7" s="297"/>
      <c r="CD7" s="297"/>
      <c r="CE7" s="297" t="s">
        <v>70</v>
      </c>
      <c r="CF7" s="297"/>
      <c r="CG7" s="297"/>
      <c r="CH7" s="194"/>
      <c r="CI7" s="302" t="s">
        <v>71</v>
      </c>
      <c r="CJ7" s="289" t="s">
        <v>72</v>
      </c>
      <c r="CK7" s="289" t="s">
        <v>73</v>
      </c>
      <c r="CL7" s="289" t="s">
        <v>74</v>
      </c>
      <c r="CM7" s="289" t="s">
        <v>75</v>
      </c>
      <c r="CN7" s="293" t="s">
        <v>76</v>
      </c>
      <c r="CO7" s="293" t="s">
        <v>77</v>
      </c>
      <c r="CP7" s="293" t="s">
        <v>78</v>
      </c>
      <c r="CQ7" s="289" t="s">
        <v>79</v>
      </c>
      <c r="CR7" s="289" t="s">
        <v>80</v>
      </c>
      <c r="CS7" s="291" t="s">
        <v>81</v>
      </c>
      <c r="CT7" s="295" t="s">
        <v>82</v>
      </c>
      <c r="CU7" s="295" t="s">
        <v>83</v>
      </c>
      <c r="CV7" s="295" t="s">
        <v>84</v>
      </c>
      <c r="CW7" s="295" t="s">
        <v>85</v>
      </c>
      <c r="CY7" s="298" t="s">
        <v>86</v>
      </c>
      <c r="CZ7" s="298"/>
    </row>
    <row r="8" spans="1:104" s="198" customFormat="1" ht="25.5" customHeight="1" thickBot="1" x14ac:dyDescent="0.3">
      <c r="A8" s="284"/>
      <c r="B8" s="287"/>
      <c r="C8" s="234" t="s">
        <v>87</v>
      </c>
      <c r="D8" s="236" t="s">
        <v>88</v>
      </c>
      <c r="E8" s="236" t="s">
        <v>89</v>
      </c>
      <c r="F8" s="236" t="s">
        <v>90</v>
      </c>
      <c r="G8" s="236" t="s">
        <v>90</v>
      </c>
      <c r="H8" s="236" t="s">
        <v>90</v>
      </c>
      <c r="I8" s="236" t="s">
        <v>90</v>
      </c>
      <c r="J8" s="236" t="s">
        <v>91</v>
      </c>
      <c r="K8" s="236" t="s">
        <v>92</v>
      </c>
      <c r="L8" s="236" t="s">
        <v>93</v>
      </c>
      <c r="M8" s="236" t="s">
        <v>94</v>
      </c>
      <c r="N8" s="236" t="s">
        <v>95</v>
      </c>
      <c r="O8" s="236" t="s">
        <v>96</v>
      </c>
      <c r="P8" s="236" t="s">
        <v>97</v>
      </c>
      <c r="Q8" s="236" t="s">
        <v>98</v>
      </c>
      <c r="R8" s="236" t="s">
        <v>97</v>
      </c>
      <c r="S8" s="236" t="s">
        <v>98</v>
      </c>
      <c r="T8" s="236" t="s">
        <v>97</v>
      </c>
      <c r="U8" s="236" t="s">
        <v>98</v>
      </c>
      <c r="V8" s="236" t="s">
        <v>97</v>
      </c>
      <c r="W8" s="236" t="s">
        <v>98</v>
      </c>
      <c r="X8" s="236" t="s">
        <v>97</v>
      </c>
      <c r="Y8" s="236" t="s">
        <v>98</v>
      </c>
      <c r="Z8" s="236" t="s">
        <v>97</v>
      </c>
      <c r="AA8" s="236" t="s">
        <v>98</v>
      </c>
      <c r="AB8" s="236" t="s">
        <v>97</v>
      </c>
      <c r="AC8" s="236" t="s">
        <v>98</v>
      </c>
      <c r="AD8" s="236" t="s">
        <v>97</v>
      </c>
      <c r="AE8" s="236" t="s">
        <v>98</v>
      </c>
      <c r="AF8" s="236" t="s">
        <v>97</v>
      </c>
      <c r="AG8" s="236" t="s">
        <v>98</v>
      </c>
      <c r="AH8" s="236" t="s">
        <v>91</v>
      </c>
      <c r="AI8" s="236" t="s">
        <v>99</v>
      </c>
      <c r="AJ8" s="236" t="s">
        <v>100</v>
      </c>
      <c r="AK8" s="236" t="s">
        <v>101</v>
      </c>
      <c r="AL8" s="236" t="s">
        <v>102</v>
      </c>
      <c r="AM8" s="234" t="s">
        <v>103</v>
      </c>
      <c r="AN8" s="236" t="s">
        <v>104</v>
      </c>
      <c r="AO8" s="236" t="s">
        <v>105</v>
      </c>
      <c r="AP8" s="236" t="s">
        <v>106</v>
      </c>
      <c r="AQ8" s="287"/>
      <c r="AR8" s="287"/>
      <c r="AS8" s="301"/>
      <c r="AT8" s="287"/>
      <c r="AU8" s="236" t="s">
        <v>107</v>
      </c>
      <c r="AV8" s="236" t="s">
        <v>108</v>
      </c>
      <c r="AW8" s="236" t="s">
        <v>109</v>
      </c>
      <c r="AX8" s="236" t="s">
        <v>110</v>
      </c>
      <c r="AY8" s="236" t="s">
        <v>111</v>
      </c>
      <c r="AZ8" s="236" t="s">
        <v>112</v>
      </c>
      <c r="BA8" s="236" t="s">
        <v>113</v>
      </c>
      <c r="BB8" s="236" t="s">
        <v>114</v>
      </c>
      <c r="BC8" s="236" t="s">
        <v>86</v>
      </c>
      <c r="BD8" s="236" t="s">
        <v>115</v>
      </c>
      <c r="BE8" s="196" t="s">
        <v>116</v>
      </c>
      <c r="BF8" s="196" t="s">
        <v>117</v>
      </c>
      <c r="BG8" s="196" t="s">
        <v>118</v>
      </c>
      <c r="BH8" s="196" t="s">
        <v>91</v>
      </c>
      <c r="BI8" s="196" t="s">
        <v>97</v>
      </c>
      <c r="BJ8" s="196" t="s">
        <v>98</v>
      </c>
      <c r="BK8" s="196" t="s">
        <v>119</v>
      </c>
      <c r="BL8" s="196" t="s">
        <v>120</v>
      </c>
      <c r="BM8" s="196" t="s">
        <v>121</v>
      </c>
      <c r="BN8" s="196" t="s">
        <v>122</v>
      </c>
      <c r="BO8" s="196" t="s">
        <v>123</v>
      </c>
      <c r="BP8" s="45" t="s">
        <v>91</v>
      </c>
      <c r="BQ8" s="45" t="s">
        <v>124</v>
      </c>
      <c r="BR8" s="45" t="s">
        <v>125</v>
      </c>
      <c r="BS8" s="45" t="s">
        <v>126</v>
      </c>
      <c r="BT8" s="48" t="s">
        <v>127</v>
      </c>
      <c r="BU8" s="48" t="s">
        <v>128</v>
      </c>
      <c r="BV8" s="48" t="s">
        <v>129</v>
      </c>
      <c r="BW8" s="48" t="s">
        <v>91</v>
      </c>
      <c r="BX8" s="48" t="s">
        <v>130</v>
      </c>
      <c r="BY8" s="48" t="s">
        <v>131</v>
      </c>
      <c r="BZ8" s="48" t="s">
        <v>132</v>
      </c>
      <c r="CA8" s="48" t="s">
        <v>97</v>
      </c>
      <c r="CB8" s="48" t="s">
        <v>98</v>
      </c>
      <c r="CC8" s="48" t="s">
        <v>133</v>
      </c>
      <c r="CD8" s="48" t="s">
        <v>134</v>
      </c>
      <c r="CE8" s="48" t="s">
        <v>135</v>
      </c>
      <c r="CF8" s="48" t="s">
        <v>136</v>
      </c>
      <c r="CG8" s="48" t="s">
        <v>137</v>
      </c>
      <c r="CH8" s="197" t="s">
        <v>138</v>
      </c>
      <c r="CI8" s="303"/>
      <c r="CJ8" s="290"/>
      <c r="CK8" s="290"/>
      <c r="CL8" s="290"/>
      <c r="CM8" s="290"/>
      <c r="CN8" s="294"/>
      <c r="CO8" s="294"/>
      <c r="CP8" s="294"/>
      <c r="CQ8" s="290"/>
      <c r="CR8" s="290"/>
      <c r="CS8" s="292"/>
      <c r="CT8" s="296"/>
      <c r="CU8" s="296"/>
      <c r="CV8" s="296"/>
      <c r="CW8" s="296"/>
      <c r="CY8" s="234" t="s">
        <v>139</v>
      </c>
      <c r="CZ8" s="237" t="s">
        <v>140</v>
      </c>
    </row>
    <row r="9" spans="1:104" s="18" customFormat="1" x14ac:dyDescent="0.25">
      <c r="A9" s="100">
        <v>4323</v>
      </c>
      <c r="B9" s="51" t="str">
        <f>IF(AJ9="","",A9&amp;"-"&amp;AJ9&amp;"-"&amp;AH9)</f>
        <v>4323-4113-1</v>
      </c>
      <c r="C9" s="52">
        <v>1</v>
      </c>
      <c r="D9" s="53" t="s">
        <v>253</v>
      </c>
      <c r="E9" s="53" t="s">
        <v>254</v>
      </c>
      <c r="F9" s="53" t="s">
        <v>255</v>
      </c>
      <c r="G9" s="53" t="s">
        <v>238</v>
      </c>
      <c r="H9" s="53" t="s">
        <v>256</v>
      </c>
      <c r="I9" s="70"/>
      <c r="J9" s="54"/>
      <c r="K9" s="54"/>
      <c r="L9" s="54"/>
      <c r="M9" s="218"/>
      <c r="N9" s="54"/>
      <c r="O9" s="54"/>
      <c r="P9" s="51"/>
      <c r="Q9" s="218"/>
      <c r="R9" s="218"/>
      <c r="S9" s="51"/>
      <c r="T9" s="51"/>
      <c r="U9" s="51"/>
      <c r="V9" s="219"/>
      <c r="W9" s="219"/>
      <c r="X9" s="220"/>
      <c r="Y9" s="55"/>
      <c r="Z9" s="55"/>
      <c r="AA9" s="219"/>
      <c r="AB9" s="219"/>
      <c r="AC9" s="51"/>
      <c r="AD9" s="51"/>
      <c r="AE9" s="218"/>
      <c r="AF9" s="218"/>
      <c r="AG9" s="55"/>
      <c r="AH9" s="56">
        <v>1</v>
      </c>
      <c r="AI9" s="57">
        <v>44317</v>
      </c>
      <c r="AJ9" s="58" t="s">
        <v>257</v>
      </c>
      <c r="AK9" s="59" t="s">
        <v>209</v>
      </c>
      <c r="AL9" s="59" t="s">
        <v>209</v>
      </c>
      <c r="AM9" s="60">
        <v>0.80208333333333337</v>
      </c>
      <c r="AN9" s="248"/>
      <c r="AO9" s="248"/>
      <c r="AP9" s="60">
        <v>0.81944444444444453</v>
      </c>
      <c r="AQ9" s="249">
        <f>IF(AP9&lt;AM9,(AP9+1)-AM9,AP9-AM9)</f>
        <v>1.736111111111116E-2</v>
      </c>
      <c r="AR9" s="61">
        <f>IF(AO9&lt;AN9,(AO9+1)-AN9,AO9-AN9)</f>
        <v>0</v>
      </c>
      <c r="AS9" s="62" t="str">
        <f>IF(AR9&lt;&gt;0,1,"")</f>
        <v/>
      </c>
      <c r="AT9" s="63">
        <f>IF(AM9&lt;&gt;0,AM9-(6/24)+1440,"")</f>
        <v>1440.5520833333333</v>
      </c>
      <c r="AU9" s="111">
        <v>23.4</v>
      </c>
      <c r="AV9" s="111"/>
      <c r="AW9" s="111"/>
      <c r="AX9" s="111"/>
      <c r="AY9" s="244">
        <v>28.1</v>
      </c>
      <c r="AZ9" s="111"/>
      <c r="BA9" s="111">
        <v>26.7</v>
      </c>
      <c r="BB9" s="111"/>
      <c r="BC9" s="51">
        <v>71977</v>
      </c>
      <c r="BD9" s="65">
        <f>BC9*0.0004536</f>
        <v>32.648767200000002</v>
      </c>
      <c r="BE9" s="67"/>
      <c r="BF9" s="68"/>
      <c r="BG9" s="68"/>
      <c r="BH9" s="69">
        <v>3</v>
      </c>
      <c r="BI9" s="70"/>
      <c r="BJ9" s="70"/>
      <c r="BK9" s="70"/>
      <c r="BL9" s="70"/>
      <c r="BM9" s="71"/>
      <c r="BN9" s="71"/>
      <c r="BO9" s="71"/>
      <c r="BP9" s="72">
        <v>3</v>
      </c>
      <c r="BQ9" s="73"/>
      <c r="BR9" s="73"/>
      <c r="BS9" s="73"/>
      <c r="BT9" s="74"/>
      <c r="BU9" s="75"/>
      <c r="BV9" s="74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212">
        <v>32.716999999999999</v>
      </c>
      <c r="CJ9" s="51">
        <v>29280</v>
      </c>
      <c r="CK9" s="65">
        <f>((CJ9/3.8)*6.7)/1000</f>
        <v>51.625263157894743</v>
      </c>
      <c r="CL9" s="76"/>
      <c r="CM9" s="67">
        <f>((CL9*6.7)/1)/1000</f>
        <v>0</v>
      </c>
      <c r="CN9" s="67">
        <f>IF(A9="","",IF(CK9=0,CM9,CK9)/2.2)</f>
        <v>23.466028708133972</v>
      </c>
      <c r="CO9" s="67">
        <f>IF(A9="","",(CP9/$BD$4))</f>
        <v>7705.1115192862762</v>
      </c>
      <c r="CP9" s="67">
        <f>IF(A9="","",IF(CJ9="",(AJ9*$BA$4),CJ9))</f>
        <v>29280</v>
      </c>
      <c r="CQ9" s="64">
        <f>CN9-AU9</f>
        <v>6.6028708133973879E-2</v>
      </c>
      <c r="CR9" s="67">
        <f>AY9-BA9</f>
        <v>1.4000000000000021</v>
      </c>
      <c r="CS9" s="155" t="s">
        <v>290</v>
      </c>
      <c r="CT9" s="199"/>
      <c r="CU9" s="200"/>
      <c r="CV9" s="200"/>
      <c r="CW9" s="201"/>
      <c r="CY9" s="228" t="s">
        <v>697</v>
      </c>
      <c r="CZ9" s="227"/>
    </row>
    <row r="10" spans="1:104" s="18" customFormat="1" x14ac:dyDescent="0.25">
      <c r="A10" s="100">
        <v>4323</v>
      </c>
      <c r="B10" s="76" t="str">
        <f>IF(AJ10="","",A10&amp;"-"&amp;AJ10&amp;"-"&amp;AH10)</f>
        <v>4323-4113-2</v>
      </c>
      <c r="C10" s="77">
        <v>1</v>
      </c>
      <c r="D10" s="83" t="s">
        <v>253</v>
      </c>
      <c r="E10" s="83" t="s">
        <v>254</v>
      </c>
      <c r="F10" s="83" t="s">
        <v>255</v>
      </c>
      <c r="G10" s="83" t="s">
        <v>238</v>
      </c>
      <c r="H10" s="76" t="s">
        <v>256</v>
      </c>
      <c r="I10" s="76"/>
      <c r="J10" s="78"/>
      <c r="K10" s="78"/>
      <c r="L10" s="78"/>
      <c r="M10" s="221"/>
      <c r="N10" s="78"/>
      <c r="O10" s="78"/>
      <c r="P10" s="76"/>
      <c r="Q10" s="221"/>
      <c r="R10" s="221"/>
      <c r="S10" s="76"/>
      <c r="T10" s="76"/>
      <c r="U10" s="76"/>
      <c r="V10" s="222"/>
      <c r="W10" s="222"/>
      <c r="X10" s="222"/>
      <c r="Y10" s="79"/>
      <c r="Z10" s="79"/>
      <c r="AA10" s="223"/>
      <c r="AB10" s="223"/>
      <c r="AC10" s="76"/>
      <c r="AD10" s="76"/>
      <c r="AE10" s="221"/>
      <c r="AF10" s="221"/>
      <c r="AG10" s="79"/>
      <c r="AH10" s="80">
        <v>2</v>
      </c>
      <c r="AI10" s="81">
        <v>44317</v>
      </c>
      <c r="AJ10" s="82" t="s">
        <v>257</v>
      </c>
      <c r="AK10" s="83" t="s">
        <v>209</v>
      </c>
      <c r="AL10" s="83" t="s">
        <v>216</v>
      </c>
      <c r="AM10" s="84">
        <v>0.88194444444444453</v>
      </c>
      <c r="AN10" s="84">
        <v>0.90972222222222221</v>
      </c>
      <c r="AO10" s="84">
        <v>7.9861111111111105E-2</v>
      </c>
      <c r="AP10" s="84">
        <v>9.0277777777777776E-2</v>
      </c>
      <c r="AQ10" s="85">
        <f>IF(AP10&lt;AM10,(AP10+1)-AM10,AP10-AM10)</f>
        <v>0.20833333333333315</v>
      </c>
      <c r="AR10" s="231">
        <f>IF(AO10&lt;AN10,(AO10+1)-AN10,AO10-AN10)</f>
        <v>0.17013888888888895</v>
      </c>
      <c r="AS10" s="86">
        <f>IF(AR10&lt;&gt;0,1,"")</f>
        <v>1</v>
      </c>
      <c r="AT10" s="87">
        <f>IF(AM10&lt;&gt;0,AM10-(6/24)+1440,"")</f>
        <v>1440.6319444444443</v>
      </c>
      <c r="AU10" s="111">
        <v>1.8</v>
      </c>
      <c r="AV10" s="111"/>
      <c r="AW10" s="111"/>
      <c r="AX10" s="111"/>
      <c r="AY10" s="111">
        <v>29.1</v>
      </c>
      <c r="AZ10" s="111"/>
      <c r="BA10" s="111">
        <v>6.5</v>
      </c>
      <c r="BB10" s="111"/>
      <c r="BC10" s="90" t="s">
        <v>259</v>
      </c>
      <c r="BD10" s="89">
        <f>BC10*0.0004536</f>
        <v>32.648767200000002</v>
      </c>
      <c r="BE10" s="91"/>
      <c r="BF10" s="92"/>
      <c r="BG10" s="92"/>
      <c r="BH10" s="80">
        <v>4</v>
      </c>
      <c r="BI10" s="93"/>
      <c r="BJ10" s="93"/>
      <c r="BK10" s="93"/>
      <c r="BL10" s="93"/>
      <c r="BM10" s="94"/>
      <c r="BN10" s="94"/>
      <c r="BO10" s="94"/>
      <c r="BP10" s="95">
        <v>4</v>
      </c>
      <c r="BQ10" s="96"/>
      <c r="BR10" s="96"/>
      <c r="BS10" s="96"/>
      <c r="BT10" s="97"/>
      <c r="BU10" s="98"/>
      <c r="BV10" s="97"/>
      <c r="BW10" s="76"/>
      <c r="BX10" s="76"/>
      <c r="BY10" s="76"/>
      <c r="BZ10" s="76"/>
      <c r="CA10" s="76"/>
      <c r="CB10" s="76"/>
      <c r="CC10" s="76"/>
      <c r="CD10" s="76"/>
      <c r="CE10" s="76"/>
      <c r="CF10" s="76"/>
      <c r="CG10" s="76"/>
      <c r="CH10" s="76"/>
      <c r="CI10" s="212">
        <v>32.716999999999999</v>
      </c>
      <c r="CJ10" s="76">
        <v>2226</v>
      </c>
      <c r="CK10" s="89">
        <f>((CJ10/3.8)*6.7)/1000</f>
        <v>3.9247894736842106</v>
      </c>
      <c r="CL10" s="76"/>
      <c r="CM10" s="91">
        <f>((CL10*6.7)/1)/1000</f>
        <v>0</v>
      </c>
      <c r="CN10" s="91">
        <f>IF(A10="","",IF(CK10=0,CM10,CK10)/2.2)</f>
        <v>1.7839952153110046</v>
      </c>
      <c r="CO10" s="91">
        <f>IF(A10="","",(CP10/$BD$4))</f>
        <v>585.7779454211493</v>
      </c>
      <c r="CP10" s="91">
        <f>IF(A10="","",IF(CJ10="",(AJ10*$BA$4),CJ10))</f>
        <v>2226</v>
      </c>
      <c r="CQ10" s="99">
        <f>CN10-AU10</f>
        <v>-1.6004784688995466E-2</v>
      </c>
      <c r="CR10" s="91">
        <f>AY10-BA10</f>
        <v>22.6</v>
      </c>
      <c r="CS10" s="168"/>
      <c r="CT10" s="81">
        <v>44316</v>
      </c>
      <c r="CU10" s="192">
        <v>0.54513888888888895</v>
      </c>
      <c r="CV10" s="192">
        <v>0.70138888888888884</v>
      </c>
      <c r="CW10" s="169" t="s">
        <v>523</v>
      </c>
      <c r="CY10" s="83" t="s">
        <v>697</v>
      </c>
      <c r="CZ10" s="83"/>
    </row>
    <row r="11" spans="1:104" s="18" customFormat="1" ht="13.8" thickBot="1" x14ac:dyDescent="0.3">
      <c r="A11" s="100">
        <v>4323</v>
      </c>
      <c r="B11" s="76" t="str">
        <f>IF(AJ11="","",A11&amp;"-"&amp;AJ11&amp;"-"&amp;AH11)</f>
        <v>4323-4130-3</v>
      </c>
      <c r="C11" s="77">
        <v>1</v>
      </c>
      <c r="D11" s="83" t="s">
        <v>253</v>
      </c>
      <c r="E11" s="83" t="s">
        <v>254</v>
      </c>
      <c r="F11" s="83" t="s">
        <v>255</v>
      </c>
      <c r="G11" s="76" t="s">
        <v>238</v>
      </c>
      <c r="H11" s="76" t="s">
        <v>256</v>
      </c>
      <c r="I11" s="76"/>
      <c r="J11" s="78"/>
      <c r="K11" s="78"/>
      <c r="L11" s="78"/>
      <c r="M11" s="221"/>
      <c r="N11" s="78"/>
      <c r="O11" s="78"/>
      <c r="P11" s="76"/>
      <c r="Q11" s="221"/>
      <c r="R11" s="221"/>
      <c r="S11" s="76"/>
      <c r="T11" s="76"/>
      <c r="U11" s="76"/>
      <c r="V11" s="222"/>
      <c r="W11" s="222"/>
      <c r="X11" s="222"/>
      <c r="Y11" s="79"/>
      <c r="Z11" s="79"/>
      <c r="AA11" s="223"/>
      <c r="AB11" s="223"/>
      <c r="AC11" s="76"/>
      <c r="AD11" s="76"/>
      <c r="AE11" s="221"/>
      <c r="AF11" s="221"/>
      <c r="AG11" s="79"/>
      <c r="AH11" s="80">
        <v>3</v>
      </c>
      <c r="AI11" s="81">
        <v>44317</v>
      </c>
      <c r="AJ11" s="82" t="s">
        <v>258</v>
      </c>
      <c r="AK11" s="83" t="s">
        <v>216</v>
      </c>
      <c r="AL11" s="83" t="s">
        <v>208</v>
      </c>
      <c r="AM11" s="84">
        <v>0.1423611111111111</v>
      </c>
      <c r="AN11" s="84">
        <v>0.16319444444444445</v>
      </c>
      <c r="AO11" s="84">
        <v>0.2986111111111111</v>
      </c>
      <c r="AP11" s="84">
        <v>0.30902777777777779</v>
      </c>
      <c r="AQ11" s="85">
        <f>IF(AP11&lt;AM11,(AP11+1)-AM11,AP11-AM11)</f>
        <v>0.16666666666666669</v>
      </c>
      <c r="AR11" s="85">
        <f>IF(AO11&lt;AN11,(AO11+1)-AN11,AO11-AN11)</f>
        <v>0.13541666666666666</v>
      </c>
      <c r="AS11" s="86">
        <f>IF(AR11&lt;&gt;0,1,"")</f>
        <v>1</v>
      </c>
      <c r="AT11" s="87">
        <f>IF(AM11&lt;&gt;0,AM11-(6/24)+1440,"")</f>
        <v>1439.8923611111111</v>
      </c>
      <c r="AU11" s="111">
        <v>17.7</v>
      </c>
      <c r="AV11" s="111"/>
      <c r="AW11" s="111"/>
      <c r="AX11" s="111"/>
      <c r="AY11" s="111">
        <v>24.1</v>
      </c>
      <c r="AZ11" s="111"/>
      <c r="BA11" s="111">
        <v>5.6</v>
      </c>
      <c r="BB11" s="111"/>
      <c r="BC11" s="90" t="s">
        <v>260</v>
      </c>
      <c r="BD11" s="89">
        <f>BC11*0.0004536</f>
        <v>40.565448000000004</v>
      </c>
      <c r="BE11" s="91"/>
      <c r="BF11" s="92"/>
      <c r="BG11" s="92"/>
      <c r="BH11" s="80"/>
      <c r="BI11" s="93"/>
      <c r="BJ11" s="93"/>
      <c r="BK11" s="93"/>
      <c r="BL11" s="93"/>
      <c r="BM11" s="94"/>
      <c r="BN11" s="94"/>
      <c r="BO11" s="94"/>
      <c r="BP11" s="95"/>
      <c r="BQ11" s="96"/>
      <c r="BR11" s="96"/>
      <c r="BS11" s="96"/>
      <c r="BT11" s="97"/>
      <c r="BU11" s="98"/>
      <c r="BV11" s="97"/>
      <c r="BW11" s="76"/>
      <c r="BX11" s="76"/>
      <c r="BY11" s="76"/>
      <c r="BZ11" s="76"/>
      <c r="CA11" s="76"/>
      <c r="CB11" s="76"/>
      <c r="CC11" s="76"/>
      <c r="CD11" s="76"/>
      <c r="CE11" s="76"/>
      <c r="CF11" s="76"/>
      <c r="CG11" s="76"/>
      <c r="CH11" s="76"/>
      <c r="CI11" s="212">
        <v>40.65</v>
      </c>
      <c r="CJ11" s="76"/>
      <c r="CK11" s="89">
        <f>((CJ11/3.8)*6.7)/1000</f>
        <v>0</v>
      </c>
      <c r="CL11" s="76">
        <v>5817</v>
      </c>
      <c r="CM11" s="91">
        <f>((CL11*6.7)/1)/1000</f>
        <v>38.9739</v>
      </c>
      <c r="CN11" s="91">
        <f>IF(A11="","",IF(CK11=0,CM11,CK11)/2.2)</f>
        <v>17.715409090909091</v>
      </c>
      <c r="CO11" s="91">
        <f>IF(A11="","",(CP11/$BD$4))</f>
        <v>492973.18236945686</v>
      </c>
      <c r="CP11" s="91">
        <f>IF(A11="","",IF(CJ11="",(AJ11*$BA$4),CJ11))</f>
        <v>1873334.96</v>
      </c>
      <c r="CQ11" s="99">
        <f>CN11-AU11</f>
        <v>1.5409090909091816E-2</v>
      </c>
      <c r="CR11" s="91">
        <f>AY11-BA11</f>
        <v>18.5</v>
      </c>
      <c r="CS11" s="83"/>
      <c r="CT11" s="81"/>
      <c r="CU11" s="192"/>
      <c r="CV11" s="192"/>
      <c r="CW11" s="169"/>
      <c r="CY11" s="83" t="s">
        <v>697</v>
      </c>
      <c r="CZ11" s="83"/>
    </row>
    <row r="12" spans="1:104" s="18" customFormat="1" ht="13.8" hidden="1" thickBot="1" x14ac:dyDescent="0.3">
      <c r="A12" s="100"/>
      <c r="B12" s="76" t="str">
        <f>IF(AJ12="","",A12&amp;"-"&amp;AJ12&amp;"-"&amp;AH12)</f>
        <v/>
      </c>
      <c r="C12" s="77"/>
      <c r="D12" s="83"/>
      <c r="E12" s="83"/>
      <c r="F12" s="83"/>
      <c r="G12" s="76"/>
      <c r="H12" s="76"/>
      <c r="I12" s="76"/>
      <c r="J12" s="78"/>
      <c r="K12" s="78"/>
      <c r="L12" s="78"/>
      <c r="M12" s="221"/>
      <c r="N12" s="78"/>
      <c r="O12" s="78"/>
      <c r="P12" s="76"/>
      <c r="Q12" s="221"/>
      <c r="R12" s="221"/>
      <c r="S12" s="76"/>
      <c r="T12" s="76"/>
      <c r="U12" s="76"/>
      <c r="V12" s="222"/>
      <c r="W12" s="222"/>
      <c r="X12" s="222"/>
      <c r="Y12" s="79"/>
      <c r="Z12" s="79"/>
      <c r="AA12" s="223"/>
      <c r="AB12" s="223"/>
      <c r="AC12" s="76"/>
      <c r="AD12" s="76"/>
      <c r="AE12" s="221"/>
      <c r="AF12" s="221"/>
      <c r="AG12" s="79"/>
      <c r="AH12" s="102">
        <v>4</v>
      </c>
      <c r="AI12" s="103"/>
      <c r="AJ12" s="104"/>
      <c r="AK12" s="105"/>
      <c r="AL12" s="106"/>
      <c r="AM12" s="107"/>
      <c r="AN12" s="107"/>
      <c r="AO12" s="107"/>
      <c r="AP12" s="107"/>
      <c r="AQ12" s="108">
        <f>IF(AP12&lt;AM12,(AP12+1)-AM12,AP12-AM12)</f>
        <v>0</v>
      </c>
      <c r="AR12" s="108">
        <f>IF(AO12&lt;AN12,(AO12+1)-AN12,AO12-AN12)</f>
        <v>0</v>
      </c>
      <c r="AS12" s="109" t="str">
        <f>IF(AR12&lt;&gt;0,1,"")</f>
        <v/>
      </c>
      <c r="AT12" s="110" t="str">
        <f>IF(AM12&lt;&gt;0,AM12-(6/24)+1440,"")</f>
        <v/>
      </c>
      <c r="AU12" s="111"/>
      <c r="AV12" s="112"/>
      <c r="AW12" s="112"/>
      <c r="AX12" s="111"/>
      <c r="AY12" s="88"/>
      <c r="AZ12" s="240"/>
      <c r="BA12" s="111"/>
      <c r="BB12" s="111"/>
      <c r="BC12" s="113"/>
      <c r="BD12" s="112">
        <f>BC12*0.0004536</f>
        <v>0</v>
      </c>
      <c r="BE12" s="114"/>
      <c r="BF12" s="115"/>
      <c r="BG12" s="115"/>
      <c r="BH12" s="102"/>
      <c r="BI12" s="116"/>
      <c r="BJ12" s="116"/>
      <c r="BK12" s="116"/>
      <c r="BL12" s="116"/>
      <c r="BM12" s="117"/>
      <c r="BN12" s="117"/>
      <c r="BO12" s="117"/>
      <c r="BP12" s="118"/>
      <c r="BQ12" s="119"/>
      <c r="BR12" s="119"/>
      <c r="BS12" s="119"/>
      <c r="BT12" s="120"/>
      <c r="BU12" s="121"/>
      <c r="BV12" s="120"/>
      <c r="BW12" s="122"/>
      <c r="BX12" s="122"/>
      <c r="BY12" s="122"/>
      <c r="BZ12" s="122"/>
      <c r="CA12" s="122"/>
      <c r="CB12" s="122"/>
      <c r="CC12" s="122"/>
      <c r="CD12" s="122"/>
      <c r="CE12" s="122"/>
      <c r="CF12" s="122"/>
      <c r="CG12" s="122"/>
      <c r="CH12" s="122"/>
      <c r="CI12" s="212"/>
      <c r="CJ12" s="122"/>
      <c r="CK12" s="112">
        <f>((CJ12/3.8)*6.7)/1000</f>
        <v>0</v>
      </c>
      <c r="CL12" s="122"/>
      <c r="CM12" s="114">
        <f>((CL12*6.7)/1)/1000</f>
        <v>0</v>
      </c>
      <c r="CN12" s="114" t="str">
        <f>IF(A12="","",IF(CK12=0,CM12,CK12)/2.2)</f>
        <v/>
      </c>
      <c r="CO12" s="114" t="str">
        <f>IF(A12="","",(CP12/$BD$4))</f>
        <v/>
      </c>
      <c r="CP12" s="114" t="str">
        <f>IF(A12="","",IF(CJ12="",(AJ12*$BA$4),CJ12))</f>
        <v/>
      </c>
      <c r="CQ12" s="99"/>
      <c r="CR12" s="114">
        <f>AY12-BA12</f>
        <v>0</v>
      </c>
      <c r="CS12" s="122"/>
      <c r="CT12" s="202"/>
      <c r="CU12" s="203"/>
      <c r="CV12" s="203"/>
      <c r="CW12" s="204"/>
      <c r="CY12" s="76"/>
      <c r="CZ12" s="76"/>
    </row>
    <row r="13" spans="1:104" s="18" customFormat="1" ht="13.8" hidden="1" thickBot="1" x14ac:dyDescent="0.3">
      <c r="A13" s="124"/>
      <c r="B13" s="125" t="str">
        <f>IF(AJ13="","",A13&amp;"-"&amp;AJ13&amp;"-"&amp;AH13)</f>
        <v/>
      </c>
      <c r="C13" s="126"/>
      <c r="D13" s="127"/>
      <c r="E13" s="127"/>
      <c r="F13" s="127"/>
      <c r="G13" s="127"/>
      <c r="H13" s="127"/>
      <c r="I13" s="128"/>
      <c r="J13" s="128"/>
      <c r="K13" s="128"/>
      <c r="L13" s="128"/>
      <c r="M13" s="224"/>
      <c r="N13" s="128"/>
      <c r="O13" s="128"/>
      <c r="P13" s="125"/>
      <c r="Q13" s="224"/>
      <c r="R13" s="224"/>
      <c r="S13" s="125"/>
      <c r="T13" s="125"/>
      <c r="U13" s="125"/>
      <c r="V13" s="225"/>
      <c r="W13" s="225"/>
      <c r="X13" s="225"/>
      <c r="Y13" s="129"/>
      <c r="Z13" s="129"/>
      <c r="AA13" s="226"/>
      <c r="AB13" s="226"/>
      <c r="AC13" s="125"/>
      <c r="AD13" s="125"/>
      <c r="AE13" s="224"/>
      <c r="AF13" s="224"/>
      <c r="AG13" s="130"/>
      <c r="AH13" s="238" t="s">
        <v>141</v>
      </c>
      <c r="AI13" s="239"/>
      <c r="AJ13" s="131"/>
      <c r="AK13" s="132"/>
      <c r="AL13" s="132"/>
      <c r="AM13" s="132"/>
      <c r="AN13" s="132"/>
      <c r="AO13" s="132"/>
      <c r="AP13" s="133"/>
      <c r="AQ13" s="133">
        <f>SUM(AQ9:AQ12)</f>
        <v>0.39236111111111099</v>
      </c>
      <c r="AR13" s="133">
        <f>SUM(AR9:AR12)</f>
        <v>0.30555555555555558</v>
      </c>
      <c r="AS13" s="134">
        <f>SUM(AS9:AS12)</f>
        <v>2</v>
      </c>
      <c r="AT13" s="134"/>
      <c r="AU13" s="214"/>
      <c r="AV13" s="135"/>
      <c r="AW13" s="135"/>
      <c r="AX13" s="135"/>
      <c r="AY13" s="132"/>
      <c r="AZ13" s="132"/>
      <c r="BA13" s="132"/>
      <c r="BB13" s="132"/>
      <c r="BC13" s="136"/>
      <c r="BD13" s="135"/>
      <c r="BE13" s="135"/>
      <c r="BF13" s="137"/>
      <c r="BG13" s="137"/>
      <c r="BH13" s="239"/>
      <c r="BI13" s="239"/>
      <c r="BJ13" s="239"/>
      <c r="BK13" s="138"/>
      <c r="BL13" s="138"/>
      <c r="BM13" s="138"/>
      <c r="BN13" s="138"/>
      <c r="BO13" s="138"/>
      <c r="BP13" s="139"/>
      <c r="BQ13" s="139"/>
      <c r="BR13" s="139"/>
      <c r="BS13" s="139"/>
      <c r="BT13" s="140"/>
      <c r="BU13" s="140"/>
      <c r="BV13" s="140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214"/>
      <c r="CJ13" s="132"/>
      <c r="CK13" s="135">
        <f>SUM(CK9:CK12)</f>
        <v>55.55005263157895</v>
      </c>
      <c r="CL13" s="132"/>
      <c r="CM13" s="135">
        <f>SUM(CM9:CM12)</f>
        <v>38.9739</v>
      </c>
      <c r="CN13" s="135">
        <f>SUM(CN9:CN12)</f>
        <v>42.965433014354069</v>
      </c>
      <c r="CO13" s="135">
        <f>SUM(CO9:CO12)</f>
        <v>501264.07183416426</v>
      </c>
      <c r="CP13" s="135">
        <f>SUM(CP9:CP12)</f>
        <v>1904840.96</v>
      </c>
      <c r="CQ13" s="135">
        <f>SUM(CQ9:CQ12)</f>
        <v>6.5433014354070229E-2</v>
      </c>
      <c r="CR13" s="132"/>
      <c r="CS13" s="132"/>
      <c r="CT13" s="132"/>
      <c r="CU13" s="132"/>
      <c r="CV13" s="132"/>
      <c r="CW13" s="141"/>
      <c r="CY13" s="214"/>
      <c r="CZ13" s="214"/>
    </row>
    <row r="14" spans="1:104" s="18" customFormat="1" x14ac:dyDescent="0.25">
      <c r="A14" s="100">
        <v>4324</v>
      </c>
      <c r="B14" s="51" t="str">
        <f t="shared" ref="B14:B23" si="0">IF(AJ14="","",A14&amp;"-"&amp;AJ14&amp;"-"&amp;AH14)</f>
        <v>4324-4139-1</v>
      </c>
      <c r="C14" s="52">
        <v>1</v>
      </c>
      <c r="D14" s="53" t="s">
        <v>261</v>
      </c>
      <c r="E14" s="53" t="s">
        <v>262</v>
      </c>
      <c r="F14" s="53" t="s">
        <v>263</v>
      </c>
      <c r="G14" s="53" t="s">
        <v>264</v>
      </c>
      <c r="H14" s="53"/>
      <c r="I14" s="70"/>
      <c r="J14" s="54"/>
      <c r="K14" s="54"/>
      <c r="L14" s="54"/>
      <c r="M14" s="218"/>
      <c r="N14" s="54"/>
      <c r="O14" s="54"/>
      <c r="P14" s="51"/>
      <c r="Q14" s="218"/>
      <c r="R14" s="218"/>
      <c r="S14" s="51"/>
      <c r="T14" s="51"/>
      <c r="U14" s="51"/>
      <c r="V14" s="219"/>
      <c r="W14" s="219"/>
      <c r="X14" s="220"/>
      <c r="Y14" s="55"/>
      <c r="Z14" s="55"/>
      <c r="AA14" s="219"/>
      <c r="AB14" s="219"/>
      <c r="AC14" s="51"/>
      <c r="AD14" s="51"/>
      <c r="AE14" s="218"/>
      <c r="AF14" s="218"/>
      <c r="AG14" s="55"/>
      <c r="AH14" s="56">
        <v>1</v>
      </c>
      <c r="AI14" s="57">
        <v>44317</v>
      </c>
      <c r="AJ14" s="58" t="s">
        <v>265</v>
      </c>
      <c r="AK14" s="59" t="s">
        <v>208</v>
      </c>
      <c r="AL14" s="59" t="s">
        <v>216</v>
      </c>
      <c r="AM14" s="60">
        <v>0.42708333333333331</v>
      </c>
      <c r="AN14" s="60">
        <v>0.4513888888888889</v>
      </c>
      <c r="AO14" s="60">
        <v>0.57986111111111105</v>
      </c>
      <c r="AP14" s="60">
        <v>0.58333333333333337</v>
      </c>
      <c r="AQ14" s="61">
        <f>IF(AP14&lt;AM14,(AP14+1)-AM14,AP14-AM14)</f>
        <v>0.15625000000000006</v>
      </c>
      <c r="AR14" s="61">
        <f>IF(AO14&lt;AN14,(AO14+1)-AN14,AO14-AN14)</f>
        <v>0.12847222222222215</v>
      </c>
      <c r="AS14" s="62">
        <f>IF(AR14&lt;&gt;0,1,"")</f>
        <v>1</v>
      </c>
      <c r="AT14" s="63">
        <f>IF(AM14&lt;&gt;0,AM14-(6/24)+1440,"")</f>
        <v>1440.1770833333333</v>
      </c>
      <c r="AU14" s="111">
        <v>21</v>
      </c>
      <c r="AV14" s="111"/>
      <c r="AW14" s="111"/>
      <c r="AX14" s="111"/>
      <c r="AY14" s="244">
        <v>26.5</v>
      </c>
      <c r="AZ14" s="111"/>
      <c r="BA14" s="111">
        <v>11.7</v>
      </c>
      <c r="BB14" s="66"/>
      <c r="BC14" s="51">
        <v>7308</v>
      </c>
      <c r="BD14" s="112">
        <f>BC14*0.0004536</f>
        <v>3.3149088</v>
      </c>
      <c r="BE14" s="67"/>
      <c r="BF14" s="68"/>
      <c r="BG14" s="68"/>
      <c r="BH14" s="69">
        <v>3</v>
      </c>
      <c r="BI14" s="70"/>
      <c r="BJ14" s="70"/>
      <c r="BK14" s="70"/>
      <c r="BL14" s="70"/>
      <c r="BM14" s="71"/>
      <c r="BN14" s="71"/>
      <c r="BO14" s="71"/>
      <c r="BP14" s="72">
        <v>3</v>
      </c>
      <c r="BQ14" s="73"/>
      <c r="BR14" s="73"/>
      <c r="BS14" s="73"/>
      <c r="BT14" s="74"/>
      <c r="BU14" s="75"/>
      <c r="BV14" s="74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212">
        <v>0</v>
      </c>
      <c r="CJ14" s="51"/>
      <c r="CK14" s="65">
        <f>((CJ14/3.8)*6.7)/1000</f>
        <v>0</v>
      </c>
      <c r="CL14" s="76">
        <v>6910</v>
      </c>
      <c r="CM14" s="67">
        <f>((CL14*6.7)/1)/1000</f>
        <v>46.296999999999997</v>
      </c>
      <c r="CN14" s="67">
        <f>IF(A14="","",IF(CK14=0,CM14,CK14)/2.2)</f>
        <v>21.044090909090905</v>
      </c>
      <c r="CO14" s="67">
        <f>IF(A14="","",(CP14/$BD$4))</f>
        <v>494047.45806953555</v>
      </c>
      <c r="CP14" s="67">
        <f>IF(A14="","",IF(CJ14="",(AJ14*$BA$4),CJ14))</f>
        <v>1877417.2879999999</v>
      </c>
      <c r="CQ14" s="64">
        <f>CN14-AU14</f>
        <v>4.4090909090904518E-2</v>
      </c>
      <c r="CR14" s="67">
        <f>AY14-BA14</f>
        <v>14.8</v>
      </c>
      <c r="CS14" s="155"/>
      <c r="CT14" s="199"/>
      <c r="CU14" s="200"/>
      <c r="CV14" s="200"/>
      <c r="CW14" s="201"/>
      <c r="CY14" s="228" t="s">
        <v>697</v>
      </c>
      <c r="CZ14" s="228"/>
    </row>
    <row r="15" spans="1:104" s="18" customFormat="1" ht="13.8" thickBot="1" x14ac:dyDescent="0.3">
      <c r="A15" s="100">
        <v>4324</v>
      </c>
      <c r="B15" s="76" t="str">
        <f t="shared" si="0"/>
        <v>4324-4138-2</v>
      </c>
      <c r="C15" s="77">
        <v>1</v>
      </c>
      <c r="D15" s="83" t="s">
        <v>261</v>
      </c>
      <c r="E15" s="83" t="s">
        <v>262</v>
      </c>
      <c r="F15" s="83" t="s">
        <v>263</v>
      </c>
      <c r="G15" s="83" t="s">
        <v>264</v>
      </c>
      <c r="H15" s="76"/>
      <c r="I15" s="76"/>
      <c r="J15" s="78"/>
      <c r="K15" s="78"/>
      <c r="L15" s="78"/>
      <c r="M15" s="221"/>
      <c r="N15" s="78"/>
      <c r="O15" s="78"/>
      <c r="P15" s="76"/>
      <c r="Q15" s="221"/>
      <c r="R15" s="221"/>
      <c r="S15" s="76"/>
      <c r="T15" s="76"/>
      <c r="U15" s="76"/>
      <c r="V15" s="222"/>
      <c r="W15" s="222"/>
      <c r="X15" s="222"/>
      <c r="Y15" s="79"/>
      <c r="Z15" s="79"/>
      <c r="AA15" s="223"/>
      <c r="AB15" s="223"/>
      <c r="AC15" s="76"/>
      <c r="AD15" s="76"/>
      <c r="AE15" s="221"/>
      <c r="AF15" s="221"/>
      <c r="AG15" s="79"/>
      <c r="AH15" s="80">
        <v>2</v>
      </c>
      <c r="AI15" s="81">
        <v>44317</v>
      </c>
      <c r="AJ15" s="82" t="s">
        <v>266</v>
      </c>
      <c r="AK15" s="83" t="s">
        <v>216</v>
      </c>
      <c r="AL15" s="83" t="s">
        <v>208</v>
      </c>
      <c r="AM15" s="84">
        <v>0.65277777777777779</v>
      </c>
      <c r="AN15" s="84">
        <v>0.68055555555555547</v>
      </c>
      <c r="AO15" s="84">
        <v>0.82291666666666663</v>
      </c>
      <c r="AP15" s="84">
        <v>0.82986111111111116</v>
      </c>
      <c r="AQ15" s="85">
        <f>IF(AP15&lt;AM15,(AP15+1)-AM15,AP15-AM15)</f>
        <v>0.17708333333333337</v>
      </c>
      <c r="AR15" s="85">
        <f>IF(AO15&lt;AN15,(AO15+1)-AN15,AO15-AN15)</f>
        <v>0.14236111111111116</v>
      </c>
      <c r="AS15" s="86">
        <f>IF(AR15&lt;&gt;0,1,"")</f>
        <v>1</v>
      </c>
      <c r="AT15" s="87">
        <f>IF(AM15&lt;&gt;0,AM15-(6/24)+1440,"")</f>
        <v>1440.4027777777778</v>
      </c>
      <c r="AU15" s="111">
        <v>12.2</v>
      </c>
      <c r="AV15" s="111"/>
      <c r="AW15" s="111"/>
      <c r="AX15" s="111"/>
      <c r="AY15" s="111">
        <v>23.6</v>
      </c>
      <c r="AZ15" s="111"/>
      <c r="BA15" s="111">
        <v>3.6</v>
      </c>
      <c r="BB15" s="88"/>
      <c r="BC15" s="90" t="s">
        <v>267</v>
      </c>
      <c r="BD15" s="112">
        <f>BC15*0.0004536</f>
        <v>39.342995999999999</v>
      </c>
      <c r="BE15" s="91"/>
      <c r="BF15" s="92"/>
      <c r="BG15" s="92"/>
      <c r="BH15" s="80">
        <v>4</v>
      </c>
      <c r="BI15" s="93"/>
      <c r="BJ15" s="93"/>
      <c r="BK15" s="93"/>
      <c r="BL15" s="93"/>
      <c r="BM15" s="94"/>
      <c r="BN15" s="94"/>
      <c r="BO15" s="94"/>
      <c r="BP15" s="95">
        <v>4</v>
      </c>
      <c r="BQ15" s="96"/>
      <c r="BR15" s="96"/>
      <c r="BS15" s="96"/>
      <c r="BT15" s="97"/>
      <c r="BU15" s="98"/>
      <c r="BV15" s="97"/>
      <c r="BW15" s="76"/>
      <c r="BX15" s="76"/>
      <c r="BY15" s="76"/>
      <c r="BZ15" s="76"/>
      <c r="CA15" s="76"/>
      <c r="CB15" s="76"/>
      <c r="CC15" s="76"/>
      <c r="CD15" s="76"/>
      <c r="CE15" s="76"/>
      <c r="CF15" s="76"/>
      <c r="CG15" s="76"/>
      <c r="CH15" s="76"/>
      <c r="CI15" s="212">
        <v>39.424999999999997</v>
      </c>
      <c r="CJ15" s="76"/>
      <c r="CK15" s="89">
        <f>((CJ15/3.8)*6.7)/1000</f>
        <v>0</v>
      </c>
      <c r="CL15" s="76">
        <v>4005</v>
      </c>
      <c r="CM15" s="91">
        <f>((CL15*6.7)/1)/1000</f>
        <v>26.833500000000001</v>
      </c>
      <c r="CN15" s="91">
        <f>IF(A15="","",IF(CK15=0,CM15,CK15)/2.2)</f>
        <v>12.197045454545455</v>
      </c>
      <c r="CO15" s="91">
        <f>IF(A15="","",(CP15/$BD$4))</f>
        <v>493928.09410286014</v>
      </c>
      <c r="CP15" s="91">
        <f>IF(A15="","",IF(CJ15="",(AJ15*$BA$4),CJ15))</f>
        <v>1876963.696</v>
      </c>
      <c r="CQ15" s="99">
        <f>CN15-AU15</f>
        <v>-2.9545454545445438E-3</v>
      </c>
      <c r="CR15" s="91">
        <f>AY15-BA15</f>
        <v>20</v>
      </c>
      <c r="CS15" s="168"/>
      <c r="CT15" s="81"/>
      <c r="CU15" s="192"/>
      <c r="CV15" s="192"/>
      <c r="CW15" s="169"/>
      <c r="CY15" s="83" t="s">
        <v>697</v>
      </c>
      <c r="CZ15" s="83"/>
    </row>
    <row r="16" spans="1:104" s="18" customFormat="1" ht="13.8" hidden="1" thickBot="1" x14ac:dyDescent="0.3">
      <c r="A16" s="100"/>
      <c r="B16" s="76" t="str">
        <f t="shared" si="0"/>
        <v/>
      </c>
      <c r="C16" s="77"/>
      <c r="D16" s="83"/>
      <c r="E16" s="83"/>
      <c r="F16" s="83"/>
      <c r="G16" s="76"/>
      <c r="H16" s="76"/>
      <c r="I16" s="76"/>
      <c r="J16" s="78"/>
      <c r="K16" s="78"/>
      <c r="L16" s="78"/>
      <c r="M16" s="221"/>
      <c r="N16" s="78"/>
      <c r="O16" s="78"/>
      <c r="P16" s="76"/>
      <c r="Q16" s="221"/>
      <c r="R16" s="221"/>
      <c r="S16" s="76"/>
      <c r="T16" s="76"/>
      <c r="U16" s="76"/>
      <c r="V16" s="222"/>
      <c r="W16" s="222"/>
      <c r="X16" s="222"/>
      <c r="Y16" s="79"/>
      <c r="Z16" s="79"/>
      <c r="AA16" s="223"/>
      <c r="AB16" s="223"/>
      <c r="AC16" s="76"/>
      <c r="AD16" s="76"/>
      <c r="AE16" s="221"/>
      <c r="AF16" s="221"/>
      <c r="AG16" s="79"/>
      <c r="AH16" s="80">
        <v>3</v>
      </c>
      <c r="AI16" s="81"/>
      <c r="AJ16" s="82"/>
      <c r="AK16" s="83"/>
      <c r="AL16" s="83"/>
      <c r="AM16" s="84"/>
      <c r="AN16" s="84"/>
      <c r="AO16" s="84"/>
      <c r="AP16" s="84"/>
      <c r="AQ16" s="85">
        <f>IF(AP16&lt;AM16,(AP16+1)-AM16,AP16-AM16)</f>
        <v>0</v>
      </c>
      <c r="AR16" s="85">
        <f>IF(AO16&lt;AN16,(AO16+1)-AN16,AO16-AN16)</f>
        <v>0</v>
      </c>
      <c r="AS16" s="86" t="str">
        <f>IF(AR16&lt;&gt;0,1,"")</f>
        <v/>
      </c>
      <c r="AT16" s="87" t="str">
        <f>IF(AM16&lt;&gt;0,AM16-(6/24)+1440,"")</f>
        <v/>
      </c>
      <c r="AU16" s="111"/>
      <c r="AV16" s="111"/>
      <c r="AW16" s="111"/>
      <c r="AX16" s="111"/>
      <c r="AY16" s="111"/>
      <c r="AZ16" s="111"/>
      <c r="BA16" s="111"/>
      <c r="BB16" s="88"/>
      <c r="BC16" s="101"/>
      <c r="BD16" s="89">
        <f>BC16*0.0004536</f>
        <v>0</v>
      </c>
      <c r="BE16" s="91"/>
      <c r="BF16" s="92"/>
      <c r="BG16" s="92"/>
      <c r="BH16" s="80"/>
      <c r="BI16" s="93"/>
      <c r="BJ16" s="93"/>
      <c r="BK16" s="93"/>
      <c r="BL16" s="93"/>
      <c r="BM16" s="94"/>
      <c r="BN16" s="94"/>
      <c r="BO16" s="94"/>
      <c r="BP16" s="95"/>
      <c r="BQ16" s="96"/>
      <c r="BR16" s="96"/>
      <c r="BS16" s="96"/>
      <c r="BT16" s="97"/>
      <c r="BU16" s="98"/>
      <c r="BV16" s="97"/>
      <c r="BW16" s="76"/>
      <c r="BX16" s="76"/>
      <c r="BY16" s="76"/>
      <c r="BZ16" s="76"/>
      <c r="CA16" s="76"/>
      <c r="CB16" s="76"/>
      <c r="CC16" s="76"/>
      <c r="CD16" s="76"/>
      <c r="CE16" s="76"/>
      <c r="CF16" s="76"/>
      <c r="CG16" s="76"/>
      <c r="CH16" s="76"/>
      <c r="CI16" s="212"/>
      <c r="CJ16" s="76"/>
      <c r="CK16" s="89">
        <f>((CJ16/3.8)*6.7)/1000</f>
        <v>0</v>
      </c>
      <c r="CL16" s="76"/>
      <c r="CM16" s="91">
        <f>((CL16*6.7)/1)/1000</f>
        <v>0</v>
      </c>
      <c r="CN16" s="91" t="str">
        <f>IF(A16="","",IF(CK16=0,CM16,CK16)/2.2)</f>
        <v/>
      </c>
      <c r="CO16" s="91" t="str">
        <f>IF(A16="","",(CP16/$BD$4))</f>
        <v/>
      </c>
      <c r="CP16" s="91" t="str">
        <f>IF(A16="","",IF(CJ16="",(AJ16*$BA$4),CJ16))</f>
        <v/>
      </c>
      <c r="CQ16" s="99"/>
      <c r="CR16" s="91">
        <f>AY16-BA16</f>
        <v>0</v>
      </c>
      <c r="CS16" s="83" t="s">
        <v>142</v>
      </c>
      <c r="CT16" s="81"/>
      <c r="CU16" s="192"/>
      <c r="CV16" s="192"/>
      <c r="CW16" s="169"/>
      <c r="CY16" s="76"/>
      <c r="CZ16" s="76"/>
    </row>
    <row r="17" spans="1:104" s="18" customFormat="1" ht="13.8" hidden="1" thickBot="1" x14ac:dyDescent="0.3">
      <c r="A17" s="100"/>
      <c r="B17" s="76" t="str">
        <f t="shared" si="0"/>
        <v/>
      </c>
      <c r="C17" s="77"/>
      <c r="D17" s="83"/>
      <c r="E17" s="83"/>
      <c r="F17" s="83"/>
      <c r="G17" s="76"/>
      <c r="H17" s="76"/>
      <c r="I17" s="76"/>
      <c r="J17" s="78"/>
      <c r="K17" s="78"/>
      <c r="L17" s="78"/>
      <c r="M17" s="221"/>
      <c r="N17" s="78"/>
      <c r="O17" s="78"/>
      <c r="P17" s="76"/>
      <c r="Q17" s="221"/>
      <c r="R17" s="221"/>
      <c r="S17" s="76"/>
      <c r="T17" s="76"/>
      <c r="U17" s="76"/>
      <c r="V17" s="222"/>
      <c r="W17" s="222"/>
      <c r="X17" s="222"/>
      <c r="Y17" s="79"/>
      <c r="Z17" s="79"/>
      <c r="AA17" s="223"/>
      <c r="AB17" s="223"/>
      <c r="AC17" s="76"/>
      <c r="AD17" s="76"/>
      <c r="AE17" s="221"/>
      <c r="AF17" s="221"/>
      <c r="AG17" s="79"/>
      <c r="AH17" s="102">
        <v>4</v>
      </c>
      <c r="AI17" s="103"/>
      <c r="AJ17" s="104"/>
      <c r="AK17" s="105"/>
      <c r="AL17" s="106"/>
      <c r="AM17" s="107"/>
      <c r="AN17" s="107"/>
      <c r="AO17" s="107"/>
      <c r="AP17" s="107"/>
      <c r="AQ17" s="108">
        <f>IF(AP17&lt;AM17,(AP17+1)-AM17,AP17-AM17)</f>
        <v>0</v>
      </c>
      <c r="AR17" s="108">
        <f>IF(AO17&lt;AN17,(AO17+1)-AN17,AO17-AN17)</f>
        <v>0</v>
      </c>
      <c r="AS17" s="109" t="str">
        <f>IF(AR17&lt;&gt;0,1,"")</f>
        <v/>
      </c>
      <c r="AT17" s="110" t="str">
        <f>IF(AM17&lt;&gt;0,AM17-(6/24)+1440,"")</f>
        <v/>
      </c>
      <c r="AU17" s="111"/>
      <c r="AV17" s="112"/>
      <c r="AW17" s="112"/>
      <c r="AX17" s="111"/>
      <c r="AY17" s="88"/>
      <c r="AZ17" s="240"/>
      <c r="BA17" s="111"/>
      <c r="BB17" s="111"/>
      <c r="BC17" s="113"/>
      <c r="BD17" s="112">
        <f>BC17*0.0004536</f>
        <v>0</v>
      </c>
      <c r="BE17" s="114"/>
      <c r="BF17" s="115"/>
      <c r="BG17" s="115"/>
      <c r="BH17" s="102"/>
      <c r="BI17" s="116"/>
      <c r="BJ17" s="116"/>
      <c r="BK17" s="116"/>
      <c r="BL17" s="116"/>
      <c r="BM17" s="117"/>
      <c r="BN17" s="117"/>
      <c r="BO17" s="117"/>
      <c r="BP17" s="118"/>
      <c r="BQ17" s="119"/>
      <c r="BR17" s="119"/>
      <c r="BS17" s="119"/>
      <c r="BT17" s="120"/>
      <c r="BU17" s="121"/>
      <c r="BV17" s="120"/>
      <c r="BW17" s="122"/>
      <c r="BX17" s="122"/>
      <c r="BY17" s="122"/>
      <c r="BZ17" s="122"/>
      <c r="CA17" s="122"/>
      <c r="CB17" s="122"/>
      <c r="CC17" s="122"/>
      <c r="CD17" s="122"/>
      <c r="CE17" s="122"/>
      <c r="CF17" s="122"/>
      <c r="CG17" s="122"/>
      <c r="CH17" s="122"/>
      <c r="CI17" s="212"/>
      <c r="CJ17" s="122"/>
      <c r="CK17" s="112">
        <f>((CJ17/3.8)*6.7)/1000</f>
        <v>0</v>
      </c>
      <c r="CL17" s="122"/>
      <c r="CM17" s="114">
        <f>((CL17*6.7)/1)/1000</f>
        <v>0</v>
      </c>
      <c r="CN17" s="114" t="str">
        <f>IF(A17="","",IF(CK17=0,CM17,CK17)/2.2)</f>
        <v/>
      </c>
      <c r="CO17" s="114" t="str">
        <f>IF(A17="","",(CP17/$BD$4))</f>
        <v/>
      </c>
      <c r="CP17" s="114" t="str">
        <f>IF(A17="","",IF(CJ17="",(AJ17*$BA$4),CJ17))</f>
        <v/>
      </c>
      <c r="CQ17" s="99"/>
      <c r="CR17" s="114">
        <f>AY17-BA17</f>
        <v>0</v>
      </c>
      <c r="CS17" s="122"/>
      <c r="CT17" s="202"/>
      <c r="CU17" s="203"/>
      <c r="CV17" s="203"/>
      <c r="CW17" s="204"/>
      <c r="CY17" s="76"/>
      <c r="CZ17" s="76"/>
    </row>
    <row r="18" spans="1:104" s="18" customFormat="1" ht="13.8" hidden="1" thickBot="1" x14ac:dyDescent="0.3">
      <c r="A18" s="124"/>
      <c r="B18" s="125" t="str">
        <f t="shared" si="0"/>
        <v/>
      </c>
      <c r="C18" s="126"/>
      <c r="D18" s="127"/>
      <c r="E18" s="127"/>
      <c r="F18" s="127"/>
      <c r="G18" s="127"/>
      <c r="H18" s="127"/>
      <c r="I18" s="128"/>
      <c r="J18" s="128"/>
      <c r="K18" s="128"/>
      <c r="L18" s="128"/>
      <c r="M18" s="224"/>
      <c r="N18" s="128"/>
      <c r="O18" s="128"/>
      <c r="P18" s="125"/>
      <c r="Q18" s="224"/>
      <c r="R18" s="224"/>
      <c r="S18" s="125"/>
      <c r="T18" s="125"/>
      <c r="U18" s="125"/>
      <c r="V18" s="225"/>
      <c r="W18" s="225"/>
      <c r="X18" s="225"/>
      <c r="Y18" s="129"/>
      <c r="Z18" s="129"/>
      <c r="AA18" s="226"/>
      <c r="AB18" s="226"/>
      <c r="AC18" s="125"/>
      <c r="AD18" s="125"/>
      <c r="AE18" s="224"/>
      <c r="AF18" s="224"/>
      <c r="AG18" s="130"/>
      <c r="AH18" s="238" t="s">
        <v>141</v>
      </c>
      <c r="AI18" s="239"/>
      <c r="AJ18" s="131"/>
      <c r="AK18" s="132"/>
      <c r="AL18" s="132"/>
      <c r="AM18" s="132"/>
      <c r="AN18" s="132"/>
      <c r="AO18" s="132"/>
      <c r="AP18" s="133"/>
      <c r="AQ18" s="133">
        <f>SUM(AQ14:AQ17)</f>
        <v>0.33333333333333343</v>
      </c>
      <c r="AR18" s="133">
        <f>SUM(AR14:AR17)</f>
        <v>0.27083333333333331</v>
      </c>
      <c r="AS18" s="134">
        <f>SUM(AS14:AS17)</f>
        <v>2</v>
      </c>
      <c r="AT18" s="134"/>
      <c r="AU18" s="214"/>
      <c r="AV18" s="135"/>
      <c r="AW18" s="135"/>
      <c r="AX18" s="135"/>
      <c r="AY18" s="132"/>
      <c r="AZ18" s="132"/>
      <c r="BA18" s="132"/>
      <c r="BB18" s="132"/>
      <c r="BC18" s="136"/>
      <c r="BD18" s="135"/>
      <c r="BE18" s="135"/>
      <c r="BF18" s="137"/>
      <c r="BG18" s="137"/>
      <c r="BH18" s="239"/>
      <c r="BI18" s="239"/>
      <c r="BJ18" s="239"/>
      <c r="BK18" s="138"/>
      <c r="BL18" s="138"/>
      <c r="BM18" s="138"/>
      <c r="BN18" s="138"/>
      <c r="BO18" s="138"/>
      <c r="BP18" s="139"/>
      <c r="BQ18" s="139"/>
      <c r="BR18" s="139"/>
      <c r="BS18" s="139"/>
      <c r="BT18" s="140"/>
      <c r="BU18" s="140"/>
      <c r="BV18" s="140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214"/>
      <c r="CJ18" s="132"/>
      <c r="CK18" s="135">
        <f>SUM(CK14:CK17)</f>
        <v>0</v>
      </c>
      <c r="CL18" s="132"/>
      <c r="CM18" s="135">
        <f>SUM(CM14:CM17)</f>
        <v>73.130499999999998</v>
      </c>
      <c r="CN18" s="135">
        <f>SUM(CN14:CN17)</f>
        <v>33.241136363636357</v>
      </c>
      <c r="CO18" s="135">
        <f>SUM(CO14:CO17)</f>
        <v>987975.55217239563</v>
      </c>
      <c r="CP18" s="135">
        <f>SUM(CP14:CP17)</f>
        <v>3754380.9840000002</v>
      </c>
      <c r="CQ18" s="135">
        <f>SUM(CQ14:CQ17)</f>
        <v>4.1136363636359974E-2</v>
      </c>
      <c r="CR18" s="132"/>
      <c r="CS18" s="132"/>
      <c r="CT18" s="132"/>
      <c r="CU18" s="132"/>
      <c r="CV18" s="132"/>
      <c r="CW18" s="141"/>
      <c r="CY18" s="214"/>
      <c r="CZ18" s="214"/>
    </row>
    <row r="19" spans="1:104" s="18" customFormat="1" x14ac:dyDescent="0.25">
      <c r="A19" s="100">
        <v>4325</v>
      </c>
      <c r="B19" s="51" t="str">
        <f t="shared" si="0"/>
        <v>4325-4133-1</v>
      </c>
      <c r="C19" s="52">
        <v>1</v>
      </c>
      <c r="D19" s="53" t="s">
        <v>291</v>
      </c>
      <c r="E19" s="53" t="s">
        <v>273</v>
      </c>
      <c r="F19" s="53" t="s">
        <v>256</v>
      </c>
      <c r="G19" s="53" t="s">
        <v>238</v>
      </c>
      <c r="H19" s="53"/>
      <c r="I19" s="70"/>
      <c r="J19" s="54"/>
      <c r="K19" s="54"/>
      <c r="L19" s="54"/>
      <c r="M19" s="218"/>
      <c r="N19" s="54"/>
      <c r="O19" s="54"/>
      <c r="P19" s="51"/>
      <c r="Q19" s="218"/>
      <c r="R19" s="218"/>
      <c r="S19" s="51"/>
      <c r="T19" s="51"/>
      <c r="U19" s="51"/>
      <c r="V19" s="219"/>
      <c r="W19" s="219"/>
      <c r="X19" s="220"/>
      <c r="Y19" s="55"/>
      <c r="Z19" s="55"/>
      <c r="AA19" s="219"/>
      <c r="AB19" s="219"/>
      <c r="AC19" s="51"/>
      <c r="AD19" s="51"/>
      <c r="AE19" s="218"/>
      <c r="AF19" s="218"/>
      <c r="AG19" s="55"/>
      <c r="AH19" s="56">
        <v>1</v>
      </c>
      <c r="AI19" s="57">
        <v>44317</v>
      </c>
      <c r="AJ19" s="58" t="s">
        <v>292</v>
      </c>
      <c r="AK19" s="59" t="s">
        <v>208</v>
      </c>
      <c r="AL19" s="59" t="s">
        <v>216</v>
      </c>
      <c r="AM19" s="60">
        <v>0.87847222222222221</v>
      </c>
      <c r="AN19" s="60">
        <v>0.89236111111111116</v>
      </c>
      <c r="AO19" s="60">
        <v>2.4305555555555556E-2</v>
      </c>
      <c r="AP19" s="60">
        <v>3.125E-2</v>
      </c>
      <c r="AQ19" s="61">
        <f>IF(AP19&lt;AM19,(AP19+1)-AM19,AP19-AM19)</f>
        <v>0.15277777777777779</v>
      </c>
      <c r="AR19" s="61">
        <f>IF(AO19&lt;AN19,(AO19+1)-AN19,AO19-AN19)</f>
        <v>0.13194444444444442</v>
      </c>
      <c r="AS19" s="62">
        <f>IF(AR19&lt;&gt;0,1,"")</f>
        <v>1</v>
      </c>
      <c r="AT19" s="63">
        <f>IF(AM19&lt;&gt;0,AM19-(6/24)+1440,"")</f>
        <v>1440.6284722222222</v>
      </c>
      <c r="AU19" s="111">
        <v>17.3</v>
      </c>
      <c r="AV19" s="111"/>
      <c r="AW19" s="111"/>
      <c r="AX19" s="111"/>
      <c r="AY19" s="244">
        <v>20.5</v>
      </c>
      <c r="AZ19" s="111"/>
      <c r="BA19" s="111">
        <v>6.5</v>
      </c>
      <c r="BB19" s="66"/>
      <c r="BC19" s="51">
        <v>7115</v>
      </c>
      <c r="BD19" s="65">
        <f>BC19*0.0004536</f>
        <v>3.2273640000000001</v>
      </c>
      <c r="BE19" s="67"/>
      <c r="BF19" s="68"/>
      <c r="BG19" s="68"/>
      <c r="BH19" s="69">
        <v>3</v>
      </c>
      <c r="BI19" s="70"/>
      <c r="BJ19" s="70"/>
      <c r="BK19" s="70"/>
      <c r="BL19" s="70"/>
      <c r="BM19" s="71"/>
      <c r="BN19" s="71"/>
      <c r="BO19" s="71"/>
      <c r="BP19" s="72">
        <v>3</v>
      </c>
      <c r="BQ19" s="73"/>
      <c r="BR19" s="73"/>
      <c r="BS19" s="73"/>
      <c r="BT19" s="74"/>
      <c r="BU19" s="75"/>
      <c r="BV19" s="74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212">
        <v>0</v>
      </c>
      <c r="CJ19" s="51"/>
      <c r="CK19" s="65">
        <f>((CJ19/3.8)*6.7)/1000</f>
        <v>0</v>
      </c>
      <c r="CL19" s="76">
        <v>5685</v>
      </c>
      <c r="CM19" s="67">
        <f>((CL19*6.7)/1)/1000</f>
        <v>38.089500000000001</v>
      </c>
      <c r="CN19" s="67">
        <f>IF(A19="","",IF(CK19=0,CM19,CK19)/2.2)</f>
        <v>17.31340909090909</v>
      </c>
      <c r="CO19" s="67">
        <f>IF(A19="","",(CP19/$BD$4))</f>
        <v>493331.27426948311</v>
      </c>
      <c r="CP19" s="67">
        <f>IF(A19="","",IF(CJ19="",(AJ19*$BA$4),CJ19))</f>
        <v>1874695.736</v>
      </c>
      <c r="CQ19" s="64">
        <f>CN19-AU19</f>
        <v>1.3409090909089372E-2</v>
      </c>
      <c r="CR19" s="67">
        <f>AY19-BA19</f>
        <v>14</v>
      </c>
      <c r="CS19" s="155"/>
      <c r="CT19" s="199"/>
      <c r="CU19" s="200"/>
      <c r="CV19" s="200"/>
      <c r="CW19" s="201"/>
      <c r="CY19" s="228" t="s">
        <v>697</v>
      </c>
      <c r="CZ19" s="228"/>
    </row>
    <row r="20" spans="1:104" s="18" customFormat="1" ht="13.8" thickBot="1" x14ac:dyDescent="0.3">
      <c r="A20" s="100">
        <v>4325</v>
      </c>
      <c r="B20" s="76" t="str">
        <f t="shared" si="0"/>
        <v>4325-4134-2</v>
      </c>
      <c r="C20" s="77">
        <v>1</v>
      </c>
      <c r="D20" s="83" t="s">
        <v>291</v>
      </c>
      <c r="E20" s="83" t="s">
        <v>273</v>
      </c>
      <c r="F20" s="83" t="s">
        <v>256</v>
      </c>
      <c r="G20" s="83" t="s">
        <v>238</v>
      </c>
      <c r="H20" s="76"/>
      <c r="I20" s="76"/>
      <c r="J20" s="78"/>
      <c r="K20" s="78"/>
      <c r="L20" s="78"/>
      <c r="M20" s="221"/>
      <c r="N20" s="78"/>
      <c r="O20" s="78"/>
      <c r="P20" s="76"/>
      <c r="Q20" s="221"/>
      <c r="R20" s="221"/>
      <c r="S20" s="76"/>
      <c r="T20" s="76"/>
      <c r="U20" s="76"/>
      <c r="V20" s="222"/>
      <c r="W20" s="222"/>
      <c r="X20" s="222"/>
      <c r="Y20" s="79"/>
      <c r="Z20" s="79"/>
      <c r="AA20" s="223"/>
      <c r="AB20" s="223"/>
      <c r="AC20" s="76"/>
      <c r="AD20" s="76"/>
      <c r="AE20" s="221"/>
      <c r="AF20" s="221"/>
      <c r="AG20" s="79"/>
      <c r="AH20" s="80">
        <v>2</v>
      </c>
      <c r="AI20" s="81">
        <v>44318</v>
      </c>
      <c r="AJ20" s="82" t="s">
        <v>293</v>
      </c>
      <c r="AK20" s="83" t="s">
        <v>216</v>
      </c>
      <c r="AL20" s="83" t="s">
        <v>208</v>
      </c>
      <c r="AM20" s="84">
        <v>5.2083333333333336E-2</v>
      </c>
      <c r="AN20" s="84">
        <v>6.9444444444444434E-2</v>
      </c>
      <c r="AO20" s="84">
        <v>0.20138888888888887</v>
      </c>
      <c r="AP20" s="84">
        <v>0.22569444444444445</v>
      </c>
      <c r="AQ20" s="85">
        <f>IF(AP20&lt;AM20,(AP20+1)-AM20,AP20-AM20)</f>
        <v>0.1736111111111111</v>
      </c>
      <c r="AR20" s="85">
        <f>IF(AO20&lt;AN20,(AO20+1)-AN20,AO20-AN20)</f>
        <v>0.13194444444444442</v>
      </c>
      <c r="AS20" s="86">
        <f>IF(AR20&lt;&gt;0,1,"")</f>
        <v>1</v>
      </c>
      <c r="AT20" s="87">
        <f>IF(AM20&lt;&gt;0,AM20-(6/24)+1440,"")</f>
        <v>1439.8020833333333</v>
      </c>
      <c r="AU20" s="111">
        <v>18</v>
      </c>
      <c r="AV20" s="111"/>
      <c r="AW20" s="111"/>
      <c r="AX20" s="111"/>
      <c r="AY20" s="111">
        <v>24.6</v>
      </c>
      <c r="AZ20" s="111"/>
      <c r="BA20" s="111">
        <v>6</v>
      </c>
      <c r="BB20" s="88"/>
      <c r="BC20" s="90" t="s">
        <v>294</v>
      </c>
      <c r="BD20" s="89">
        <f>BC20*0.0004536</f>
        <v>42.4116</v>
      </c>
      <c r="BE20" s="91"/>
      <c r="BF20" s="92"/>
      <c r="BG20" s="92"/>
      <c r="BH20" s="80">
        <v>4</v>
      </c>
      <c r="BI20" s="93"/>
      <c r="BJ20" s="93"/>
      <c r="BK20" s="93"/>
      <c r="BL20" s="93"/>
      <c r="BM20" s="94"/>
      <c r="BN20" s="94"/>
      <c r="BO20" s="94"/>
      <c r="BP20" s="95">
        <v>4</v>
      </c>
      <c r="BQ20" s="96"/>
      <c r="BR20" s="96"/>
      <c r="BS20" s="96"/>
      <c r="BT20" s="97"/>
      <c r="BU20" s="98"/>
      <c r="BV20" s="97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212">
        <v>42.494999999999997</v>
      </c>
      <c r="CJ20" s="76"/>
      <c r="CK20" s="89">
        <f>((CJ20/3.8)*6.7)/1000</f>
        <v>0</v>
      </c>
      <c r="CL20" s="76">
        <v>5922</v>
      </c>
      <c r="CM20" s="91">
        <f>((CL20*6.7)/1)/1000</f>
        <v>39.677399999999999</v>
      </c>
      <c r="CN20" s="91">
        <f>IF(A20="","",IF(CK20=0,CM20,CK20)/2.2)</f>
        <v>18.035181818181815</v>
      </c>
      <c r="CO20" s="91">
        <f>IF(A20="","",(CP20/$BD$4))</f>
        <v>493450.63823615847</v>
      </c>
      <c r="CP20" s="91">
        <f>IF(A20="","",IF(CJ20="",(AJ20*$BA$4),CJ20))</f>
        <v>1875149.328</v>
      </c>
      <c r="CQ20" s="99">
        <f>CN20-AU20</f>
        <v>3.5181818181815316E-2</v>
      </c>
      <c r="CR20" s="91">
        <f>AY20-BA20</f>
        <v>18.600000000000001</v>
      </c>
      <c r="CS20" s="168"/>
      <c r="CT20" s="81"/>
      <c r="CU20" s="192"/>
      <c r="CV20" s="192"/>
      <c r="CW20" s="169"/>
      <c r="CY20" s="83" t="s">
        <v>697</v>
      </c>
      <c r="CZ20" s="83"/>
    </row>
    <row r="21" spans="1:104" s="18" customFormat="1" ht="13.8" hidden="1" thickBot="1" x14ac:dyDescent="0.3">
      <c r="A21" s="100"/>
      <c r="B21" s="76" t="str">
        <f t="shared" si="0"/>
        <v/>
      </c>
      <c r="C21" s="77"/>
      <c r="D21" s="83"/>
      <c r="E21" s="83"/>
      <c r="F21" s="83"/>
      <c r="G21" s="76"/>
      <c r="H21" s="76"/>
      <c r="I21" s="76"/>
      <c r="J21" s="78"/>
      <c r="K21" s="78"/>
      <c r="L21" s="78"/>
      <c r="M21" s="221"/>
      <c r="N21" s="78"/>
      <c r="O21" s="78"/>
      <c r="P21" s="76"/>
      <c r="Q21" s="221"/>
      <c r="R21" s="221"/>
      <c r="S21" s="76"/>
      <c r="T21" s="76"/>
      <c r="U21" s="76"/>
      <c r="V21" s="222"/>
      <c r="W21" s="222"/>
      <c r="X21" s="222"/>
      <c r="Y21" s="79"/>
      <c r="Z21" s="79"/>
      <c r="AA21" s="223"/>
      <c r="AB21" s="223"/>
      <c r="AC21" s="76"/>
      <c r="AD21" s="76"/>
      <c r="AE21" s="221"/>
      <c r="AF21" s="221"/>
      <c r="AG21" s="79"/>
      <c r="AH21" s="80">
        <v>3</v>
      </c>
      <c r="AI21" s="81"/>
      <c r="AJ21" s="82"/>
      <c r="AK21" s="83"/>
      <c r="AL21" s="83"/>
      <c r="AM21" s="84"/>
      <c r="AN21" s="84"/>
      <c r="AO21" s="84"/>
      <c r="AP21" s="192"/>
      <c r="AQ21" s="85">
        <f>IF(AP21&lt;AM21,(AP21+1)-AM21,AP21-AM21)</f>
        <v>0</v>
      </c>
      <c r="AR21" s="85">
        <f>IF(AO21&lt;AN21,(AO21+1)-AN21,AO21-AN21)</f>
        <v>0</v>
      </c>
      <c r="AS21" s="86" t="str">
        <f>IF(AR21&lt;&gt;0,1,"")</f>
        <v/>
      </c>
      <c r="AT21" s="87" t="str">
        <f>IF(AM21&lt;&gt;0,AM21-(6/24)+1440,"")</f>
        <v/>
      </c>
      <c r="AU21" s="111"/>
      <c r="AV21" s="111"/>
      <c r="AW21" s="111"/>
      <c r="AX21" s="111"/>
      <c r="AY21" s="111"/>
      <c r="AZ21" s="111"/>
      <c r="BA21" s="111"/>
      <c r="BB21" s="88"/>
      <c r="BC21" s="90"/>
      <c r="BD21" s="89">
        <f>BC21*0.0004536</f>
        <v>0</v>
      </c>
      <c r="BE21" s="91"/>
      <c r="BF21" s="92"/>
      <c r="BG21" s="92"/>
      <c r="BH21" s="80"/>
      <c r="BI21" s="93"/>
      <c r="BJ21" s="93"/>
      <c r="BK21" s="93"/>
      <c r="BL21" s="93"/>
      <c r="BM21" s="94"/>
      <c r="BN21" s="94"/>
      <c r="BO21" s="94"/>
      <c r="BP21" s="95"/>
      <c r="BQ21" s="96"/>
      <c r="BR21" s="96"/>
      <c r="BS21" s="96"/>
      <c r="BT21" s="97"/>
      <c r="BU21" s="98"/>
      <c r="BV21" s="97"/>
      <c r="BW21" s="76"/>
      <c r="BX21" s="76"/>
      <c r="BY21" s="76"/>
      <c r="BZ21" s="76"/>
      <c r="CA21" s="76"/>
      <c r="CB21" s="76"/>
      <c r="CC21" s="76"/>
      <c r="CD21" s="76"/>
      <c r="CE21" s="76"/>
      <c r="CF21" s="76"/>
      <c r="CG21" s="76"/>
      <c r="CH21" s="76"/>
      <c r="CI21" s="212"/>
      <c r="CJ21" s="76"/>
      <c r="CK21" s="89">
        <f>((CJ21/3.8)*6.7)/1000</f>
        <v>0</v>
      </c>
      <c r="CL21" s="76"/>
      <c r="CM21" s="91">
        <f>((CL21*6.7)/1)/1000</f>
        <v>0</v>
      </c>
      <c r="CN21" s="91" t="str">
        <f>IF(A21="","",IF(CK21=0,CM21,CK21)/2.2)</f>
        <v/>
      </c>
      <c r="CO21" s="91" t="str">
        <f>IF(A21="","",(CP21/$BD$4))</f>
        <v/>
      </c>
      <c r="CP21" s="91" t="str">
        <f>IF(A21="","",IF(CJ21="",(AJ21*$BA$4),CJ21))</f>
        <v/>
      </c>
      <c r="CQ21" s="99"/>
      <c r="CR21" s="91">
        <f>AY21-BA21</f>
        <v>0</v>
      </c>
      <c r="CS21" s="83"/>
      <c r="CT21" s="81"/>
      <c r="CU21" s="192"/>
      <c r="CV21" s="192"/>
      <c r="CW21" s="169"/>
      <c r="CY21" s="76"/>
      <c r="CZ21" s="76"/>
    </row>
    <row r="22" spans="1:104" s="18" customFormat="1" ht="13.8" hidden="1" thickBot="1" x14ac:dyDescent="0.3">
      <c r="A22" s="100"/>
      <c r="B22" s="76" t="str">
        <f t="shared" si="0"/>
        <v/>
      </c>
      <c r="C22" s="77"/>
      <c r="D22" s="83"/>
      <c r="E22" s="83"/>
      <c r="F22" s="83"/>
      <c r="G22" s="76"/>
      <c r="H22" s="76"/>
      <c r="I22" s="76"/>
      <c r="J22" s="78"/>
      <c r="K22" s="78"/>
      <c r="L22" s="78"/>
      <c r="M22" s="221"/>
      <c r="N22" s="78"/>
      <c r="O22" s="78"/>
      <c r="P22" s="76"/>
      <c r="Q22" s="221"/>
      <c r="R22" s="221"/>
      <c r="S22" s="76"/>
      <c r="T22" s="76"/>
      <c r="U22" s="76"/>
      <c r="V22" s="222"/>
      <c r="W22" s="222"/>
      <c r="X22" s="222"/>
      <c r="Y22" s="79"/>
      <c r="Z22" s="79"/>
      <c r="AA22" s="223"/>
      <c r="AB22" s="223"/>
      <c r="AC22" s="76"/>
      <c r="AD22" s="76"/>
      <c r="AE22" s="221"/>
      <c r="AF22" s="221"/>
      <c r="AG22" s="79"/>
      <c r="AH22" s="102">
        <v>4</v>
      </c>
      <c r="AI22" s="103"/>
      <c r="AJ22" s="104"/>
      <c r="AK22" s="105"/>
      <c r="AL22" s="106"/>
      <c r="AM22" s="107"/>
      <c r="AN22" s="107"/>
      <c r="AO22" s="107"/>
      <c r="AP22" s="107"/>
      <c r="AQ22" s="108">
        <f>IF(AP22&lt;AM22,(AP22+1)-AM22,AP22-AM22)</f>
        <v>0</v>
      </c>
      <c r="AR22" s="108">
        <f>IF(AO22&lt;AN22,(AO22+1)-AN22,AO22-AN22)</f>
        <v>0</v>
      </c>
      <c r="AS22" s="109" t="str">
        <f>IF(AR22&lt;&gt;0,1,"")</f>
        <v/>
      </c>
      <c r="AT22" s="110" t="str">
        <f>IF(AM22&lt;&gt;0,AM22-(6/24)+1440,"")</f>
        <v/>
      </c>
      <c r="AU22" s="111"/>
      <c r="AV22" s="112"/>
      <c r="AW22" s="112"/>
      <c r="AX22" s="111"/>
      <c r="AY22" s="88"/>
      <c r="AZ22" s="240"/>
      <c r="BA22" s="111"/>
      <c r="BB22" s="111"/>
      <c r="BC22" s="113"/>
      <c r="BD22" s="112">
        <f>BC22*0.0004536</f>
        <v>0</v>
      </c>
      <c r="BE22" s="114"/>
      <c r="BF22" s="115"/>
      <c r="BG22" s="115"/>
      <c r="BH22" s="102"/>
      <c r="BI22" s="116"/>
      <c r="BJ22" s="116"/>
      <c r="BK22" s="116"/>
      <c r="BL22" s="116"/>
      <c r="BM22" s="117"/>
      <c r="BN22" s="117"/>
      <c r="BO22" s="117"/>
      <c r="BP22" s="118"/>
      <c r="BQ22" s="119"/>
      <c r="BR22" s="119"/>
      <c r="BS22" s="119"/>
      <c r="BT22" s="120"/>
      <c r="BU22" s="121"/>
      <c r="BV22" s="120"/>
      <c r="BW22" s="122"/>
      <c r="BX22" s="122"/>
      <c r="BY22" s="122"/>
      <c r="BZ22" s="122"/>
      <c r="CA22" s="122"/>
      <c r="CB22" s="122"/>
      <c r="CC22" s="122"/>
      <c r="CD22" s="122"/>
      <c r="CE22" s="122"/>
      <c r="CF22" s="122"/>
      <c r="CG22" s="122"/>
      <c r="CH22" s="122"/>
      <c r="CI22" s="212"/>
      <c r="CJ22" s="122"/>
      <c r="CK22" s="112">
        <f>((CJ22/3.8)*6.7)/1000</f>
        <v>0</v>
      </c>
      <c r="CL22" s="122"/>
      <c r="CM22" s="114">
        <f>((CL22*6.7)/1)/1000</f>
        <v>0</v>
      </c>
      <c r="CN22" s="114" t="str">
        <f>IF(A22="","",IF(CK22=0,CM22,CK22)/2.2)</f>
        <v/>
      </c>
      <c r="CO22" s="114" t="str">
        <f>IF(A22="","",(CP22/$BD$4))</f>
        <v/>
      </c>
      <c r="CP22" s="114" t="str">
        <f>IF(A22="","",IF(CJ22="",(AJ22*$BA$4),CJ22))</f>
        <v/>
      </c>
      <c r="CQ22" s="99"/>
      <c r="CR22" s="114">
        <f>AY22-BA22</f>
        <v>0</v>
      </c>
      <c r="CS22" s="122"/>
      <c r="CT22" s="202"/>
      <c r="CU22" s="203"/>
      <c r="CV22" s="203"/>
      <c r="CW22" s="204"/>
      <c r="CY22" s="76"/>
      <c r="CZ22" s="76"/>
    </row>
    <row r="23" spans="1:104" s="18" customFormat="1" ht="13.8" hidden="1" thickBot="1" x14ac:dyDescent="0.3">
      <c r="A23" s="124"/>
      <c r="B23" s="125" t="str">
        <f t="shared" si="0"/>
        <v/>
      </c>
      <c r="C23" s="126"/>
      <c r="D23" s="127"/>
      <c r="E23" s="127"/>
      <c r="F23" s="127"/>
      <c r="G23" s="127"/>
      <c r="H23" s="127"/>
      <c r="I23" s="128"/>
      <c r="J23" s="128"/>
      <c r="K23" s="128"/>
      <c r="L23" s="128"/>
      <c r="M23" s="224"/>
      <c r="N23" s="128"/>
      <c r="O23" s="128"/>
      <c r="P23" s="125"/>
      <c r="Q23" s="224"/>
      <c r="R23" s="224"/>
      <c r="S23" s="125"/>
      <c r="T23" s="125"/>
      <c r="U23" s="125"/>
      <c r="V23" s="225"/>
      <c r="W23" s="225"/>
      <c r="X23" s="225"/>
      <c r="Y23" s="129"/>
      <c r="Z23" s="129"/>
      <c r="AA23" s="226"/>
      <c r="AB23" s="226"/>
      <c r="AC23" s="125"/>
      <c r="AD23" s="125"/>
      <c r="AE23" s="224"/>
      <c r="AF23" s="224"/>
      <c r="AG23" s="130"/>
      <c r="AH23" s="238" t="s">
        <v>141</v>
      </c>
      <c r="AI23" s="239"/>
      <c r="AJ23" s="131"/>
      <c r="AK23" s="132"/>
      <c r="AL23" s="132"/>
      <c r="AM23" s="132"/>
      <c r="AN23" s="132"/>
      <c r="AO23" s="132"/>
      <c r="AP23" s="133"/>
      <c r="AQ23" s="133">
        <f>SUM(AQ19:AQ22)</f>
        <v>0.3263888888888889</v>
      </c>
      <c r="AR23" s="133">
        <f>SUM(AR19:AR22)</f>
        <v>0.26388888888888884</v>
      </c>
      <c r="AS23" s="134">
        <f>SUM(AS19:AS22)</f>
        <v>2</v>
      </c>
      <c r="AT23" s="134"/>
      <c r="AU23" s="214"/>
      <c r="AV23" s="135"/>
      <c r="AW23" s="135"/>
      <c r="AX23" s="135"/>
      <c r="AY23" s="132"/>
      <c r="AZ23" s="132"/>
      <c r="BA23" s="132"/>
      <c r="BB23" s="132"/>
      <c r="BC23" s="136"/>
      <c r="BD23" s="135"/>
      <c r="BE23" s="135"/>
      <c r="BF23" s="137"/>
      <c r="BG23" s="137"/>
      <c r="BH23" s="239"/>
      <c r="BI23" s="239"/>
      <c r="BJ23" s="239"/>
      <c r="BK23" s="138"/>
      <c r="BL23" s="138"/>
      <c r="BM23" s="138"/>
      <c r="BN23" s="138"/>
      <c r="BO23" s="138"/>
      <c r="BP23" s="139"/>
      <c r="BQ23" s="139"/>
      <c r="BR23" s="139"/>
      <c r="BS23" s="139"/>
      <c r="BT23" s="140"/>
      <c r="BU23" s="140"/>
      <c r="BV23" s="140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214"/>
      <c r="CJ23" s="132"/>
      <c r="CK23" s="135">
        <f>SUM(CK19:CK22)</f>
        <v>0</v>
      </c>
      <c r="CL23" s="132"/>
      <c r="CM23" s="135">
        <f>SUM(CM19:CM22)</f>
        <v>77.766899999999993</v>
      </c>
      <c r="CN23" s="135">
        <f>SUM(CN19:CN22)</f>
        <v>35.348590909090902</v>
      </c>
      <c r="CO23" s="135">
        <f>SUM(CO19:CO22)</f>
        <v>986781.91250564158</v>
      </c>
      <c r="CP23" s="135">
        <f>SUM(CP19:CP22)</f>
        <v>3749845.0640000002</v>
      </c>
      <c r="CQ23" s="135">
        <f>SUM(CQ19:CQ22)</f>
        <v>4.8590909090904688E-2</v>
      </c>
      <c r="CR23" s="132"/>
      <c r="CS23" s="132"/>
      <c r="CT23" s="132"/>
      <c r="CU23" s="132"/>
      <c r="CV23" s="132"/>
      <c r="CW23" s="141"/>
      <c r="CY23" s="214"/>
      <c r="CZ23" s="214"/>
    </row>
    <row r="24" spans="1:104" s="18" customFormat="1" x14ac:dyDescent="0.25">
      <c r="A24" s="100">
        <v>4326</v>
      </c>
      <c r="B24" s="51" t="str">
        <f t="shared" ref="B24:B48" si="1">IF(AJ24="","",A24&amp;"-"&amp;AJ24&amp;"-"&amp;AH24)</f>
        <v>4326-4137-1</v>
      </c>
      <c r="C24" s="52">
        <v>1</v>
      </c>
      <c r="D24" s="53" t="s">
        <v>277</v>
      </c>
      <c r="E24" s="53" t="s">
        <v>295</v>
      </c>
      <c r="F24" s="53" t="s">
        <v>296</v>
      </c>
      <c r="G24" s="53" t="s">
        <v>297</v>
      </c>
      <c r="H24" s="53"/>
      <c r="I24" s="70"/>
      <c r="J24" s="54"/>
      <c r="K24" s="54"/>
      <c r="L24" s="54"/>
      <c r="M24" s="218"/>
      <c r="N24" s="54"/>
      <c r="O24" s="54"/>
      <c r="P24" s="51"/>
      <c r="Q24" s="218"/>
      <c r="R24" s="218"/>
      <c r="S24" s="51"/>
      <c r="T24" s="51"/>
      <c r="U24" s="51"/>
      <c r="V24" s="219"/>
      <c r="W24" s="219"/>
      <c r="X24" s="220"/>
      <c r="Y24" s="55"/>
      <c r="Z24" s="55"/>
      <c r="AA24" s="219"/>
      <c r="AB24" s="219"/>
      <c r="AC24" s="51"/>
      <c r="AD24" s="51"/>
      <c r="AE24" s="218"/>
      <c r="AF24" s="218"/>
      <c r="AG24" s="55"/>
      <c r="AH24" s="56">
        <v>1</v>
      </c>
      <c r="AI24" s="57">
        <v>44318</v>
      </c>
      <c r="AJ24" s="58" t="s">
        <v>298</v>
      </c>
      <c r="AK24" s="59" t="s">
        <v>208</v>
      </c>
      <c r="AL24" s="59" t="s">
        <v>216</v>
      </c>
      <c r="AM24" s="60">
        <v>0.28472222222222221</v>
      </c>
      <c r="AN24" s="60">
        <v>0.2951388888888889</v>
      </c>
      <c r="AO24" s="60">
        <v>0.42708333333333331</v>
      </c>
      <c r="AP24" s="60">
        <v>0.43402777777777773</v>
      </c>
      <c r="AQ24" s="61">
        <f>IF(AP24&lt;AM24,(AP24+1)-AM24,AP24-AM24)</f>
        <v>0.14930555555555552</v>
      </c>
      <c r="AR24" s="61">
        <f>IF(AO24&lt;AN24,(AO24+1)-AN24,AO24-AN24)</f>
        <v>0.13194444444444442</v>
      </c>
      <c r="AS24" s="62">
        <f>IF(AR24&lt;&gt;0,1,"")</f>
        <v>1</v>
      </c>
      <c r="AT24" s="63">
        <f>IF(AM24&lt;&gt;0,AM24-(6/24)+1440,"")</f>
        <v>1440.0347222222222</v>
      </c>
      <c r="AU24" s="111">
        <v>22.7</v>
      </c>
      <c r="AV24" s="111"/>
      <c r="AW24" s="111"/>
      <c r="AX24" s="111"/>
      <c r="AY24" s="244">
        <v>27.7</v>
      </c>
      <c r="AZ24" s="111"/>
      <c r="BA24" s="111">
        <v>13.2</v>
      </c>
      <c r="BB24" s="66"/>
      <c r="BC24" s="273">
        <v>0</v>
      </c>
      <c r="BD24" s="65">
        <f>BC24*0.0004536</f>
        <v>0</v>
      </c>
      <c r="BE24" s="67"/>
      <c r="BF24" s="68"/>
      <c r="BG24" s="68"/>
      <c r="BH24" s="69">
        <v>3</v>
      </c>
      <c r="BI24" s="70"/>
      <c r="BJ24" s="70"/>
      <c r="BK24" s="70"/>
      <c r="BL24" s="70"/>
      <c r="BM24" s="71"/>
      <c r="BN24" s="71"/>
      <c r="BO24" s="71"/>
      <c r="BP24" s="72">
        <v>3</v>
      </c>
      <c r="BQ24" s="73"/>
      <c r="BR24" s="73"/>
      <c r="BS24" s="73"/>
      <c r="BT24" s="74"/>
      <c r="BU24" s="75"/>
      <c r="BV24" s="74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212">
        <v>0</v>
      </c>
      <c r="CJ24" s="51"/>
      <c r="CK24" s="65">
        <f>((CJ24/3.8)*6.7)/1000</f>
        <v>0</v>
      </c>
      <c r="CL24" s="76">
        <v>7372</v>
      </c>
      <c r="CM24" s="67">
        <f>((CL24*6.7)/1)/1000</f>
        <v>49.392400000000002</v>
      </c>
      <c r="CN24" s="67">
        <f>IF(A24="","",IF(CK24=0,CM24,CK24)/2.2)</f>
        <v>22.451090909090908</v>
      </c>
      <c r="CO24" s="67">
        <f>IF(A24="","",(CP24/$BD$4))</f>
        <v>493808.73013618472</v>
      </c>
      <c r="CP24" s="67">
        <f>IF(A24="","",IF(CJ24="",(AJ24*$BA$4),CJ24))</f>
        <v>1876510.1040000001</v>
      </c>
      <c r="CQ24" s="64">
        <f>CN24-AU24</f>
        <v>-0.24890909090909119</v>
      </c>
      <c r="CR24" s="67">
        <f>AY24-BA24</f>
        <v>14.5</v>
      </c>
      <c r="CS24" s="155"/>
      <c r="CT24" s="199"/>
      <c r="CU24" s="200"/>
      <c r="CV24" s="200"/>
      <c r="CW24" s="201"/>
      <c r="CY24" s="228" t="s">
        <v>697</v>
      </c>
      <c r="CZ24" s="228"/>
    </row>
    <row r="25" spans="1:104" s="18" customFormat="1" ht="13.8" thickBot="1" x14ac:dyDescent="0.3">
      <c r="A25" s="100">
        <v>4326</v>
      </c>
      <c r="B25" s="76" t="str">
        <f t="shared" si="1"/>
        <v>4326-4136-2</v>
      </c>
      <c r="C25" s="77">
        <v>1</v>
      </c>
      <c r="D25" s="83" t="s">
        <v>277</v>
      </c>
      <c r="E25" s="83" t="s">
        <v>295</v>
      </c>
      <c r="F25" s="83" t="s">
        <v>296</v>
      </c>
      <c r="G25" s="83" t="s">
        <v>297</v>
      </c>
      <c r="H25" s="76"/>
      <c r="I25" s="76"/>
      <c r="J25" s="78"/>
      <c r="K25" s="78"/>
      <c r="L25" s="78"/>
      <c r="M25" s="221"/>
      <c r="N25" s="78"/>
      <c r="O25" s="78"/>
      <c r="P25" s="76"/>
      <c r="Q25" s="221"/>
      <c r="R25" s="221"/>
      <c r="S25" s="76"/>
      <c r="T25" s="76"/>
      <c r="U25" s="76"/>
      <c r="V25" s="222"/>
      <c r="W25" s="222"/>
      <c r="X25" s="222"/>
      <c r="Y25" s="79"/>
      <c r="Z25" s="79"/>
      <c r="AA25" s="223"/>
      <c r="AB25" s="223"/>
      <c r="AC25" s="76"/>
      <c r="AD25" s="76"/>
      <c r="AE25" s="221"/>
      <c r="AF25" s="221"/>
      <c r="AG25" s="79"/>
      <c r="AH25" s="80">
        <v>2</v>
      </c>
      <c r="AI25" s="81">
        <v>44318</v>
      </c>
      <c r="AJ25" s="82" t="s">
        <v>299</v>
      </c>
      <c r="AK25" s="83" t="s">
        <v>216</v>
      </c>
      <c r="AL25" s="83" t="s">
        <v>208</v>
      </c>
      <c r="AM25" s="84">
        <v>0.46527777777777773</v>
      </c>
      <c r="AN25" s="84">
        <v>0.47916666666666669</v>
      </c>
      <c r="AO25" s="84">
        <v>0.61111111111111105</v>
      </c>
      <c r="AP25" s="84">
        <v>0.625</v>
      </c>
      <c r="AQ25" s="85">
        <f>IF(AP25&lt;AM25,(AP25+1)-AM25,AP25-AM25)</f>
        <v>0.15972222222222227</v>
      </c>
      <c r="AR25" s="85">
        <f>IF(AO25&lt;AN25,(AO25+1)-AN25,AO25-AN25)</f>
        <v>0.13194444444444436</v>
      </c>
      <c r="AS25" s="86">
        <f>IF(AR25&lt;&gt;0,1,"")</f>
        <v>1</v>
      </c>
      <c r="AT25" s="87">
        <f>IF(AM25&lt;&gt;0,AM25-(6/24)+1440,"")</f>
        <v>1440.2152777777778</v>
      </c>
      <c r="AU25" s="111">
        <v>10.199999999999999</v>
      </c>
      <c r="AV25" s="111"/>
      <c r="AW25" s="111"/>
      <c r="AX25" s="111"/>
      <c r="AY25" s="111">
        <v>23.6</v>
      </c>
      <c r="AZ25" s="111"/>
      <c r="BA25" s="111">
        <v>5</v>
      </c>
      <c r="BB25" s="88"/>
      <c r="BC25" s="90" t="s">
        <v>300</v>
      </c>
      <c r="BD25" s="89">
        <f>BC25*0.0004536</f>
        <v>40.2828552</v>
      </c>
      <c r="BE25" s="91"/>
      <c r="BF25" s="92"/>
      <c r="BG25" s="92"/>
      <c r="BH25" s="80">
        <v>4</v>
      </c>
      <c r="BI25" s="93"/>
      <c r="BJ25" s="93"/>
      <c r="BK25" s="93"/>
      <c r="BL25" s="93"/>
      <c r="BM25" s="94"/>
      <c r="BN25" s="94"/>
      <c r="BO25" s="94"/>
      <c r="BP25" s="95">
        <v>4</v>
      </c>
      <c r="BQ25" s="96"/>
      <c r="BR25" s="96"/>
      <c r="BS25" s="96"/>
      <c r="BT25" s="97"/>
      <c r="BU25" s="98"/>
      <c r="BV25" s="97"/>
      <c r="BW25" s="76"/>
      <c r="BX25" s="76"/>
      <c r="BY25" s="76"/>
      <c r="BZ25" s="76"/>
      <c r="CA25" s="76"/>
      <c r="CB25" s="76"/>
      <c r="CC25" s="76"/>
      <c r="CD25" s="76"/>
      <c r="CE25" s="76"/>
      <c r="CF25" s="76"/>
      <c r="CG25" s="76"/>
      <c r="CH25" s="76"/>
      <c r="CI25" s="212">
        <v>40.366999999999997</v>
      </c>
      <c r="CJ25" s="76"/>
      <c r="CK25" s="89">
        <f>((CJ25/3.8)*6.7)/1000</f>
        <v>0</v>
      </c>
      <c r="CL25" s="76">
        <v>3423</v>
      </c>
      <c r="CM25" s="91">
        <f>((CL25*6.7)/1)/1000</f>
        <v>22.934100000000001</v>
      </c>
      <c r="CN25" s="91">
        <f>IF(A25="","",IF(CK25=0,CM25,CK25)/2.2)</f>
        <v>10.424590909090909</v>
      </c>
      <c r="CO25" s="91">
        <f>IF(A25="","",(CP25/$BD$4))</f>
        <v>493689.3661695093</v>
      </c>
      <c r="CP25" s="91">
        <f>IF(A25="","",IF(CJ25="",(AJ25*$BA$4),CJ25))</f>
        <v>1876056.5119999999</v>
      </c>
      <c r="CQ25" s="99">
        <f>CN25-AU25</f>
        <v>0.22459090909091017</v>
      </c>
      <c r="CR25" s="91">
        <f>AY25-BA25</f>
        <v>18.600000000000001</v>
      </c>
      <c r="CS25" s="168"/>
      <c r="CT25" s="81"/>
      <c r="CU25" s="192"/>
      <c r="CV25" s="192"/>
      <c r="CW25" s="169"/>
      <c r="CY25" s="83" t="s">
        <v>697</v>
      </c>
      <c r="CZ25" s="83"/>
    </row>
    <row r="26" spans="1:104" s="18" customFormat="1" ht="13.8" hidden="1" thickBot="1" x14ac:dyDescent="0.3">
      <c r="A26" s="100"/>
      <c r="B26" s="76" t="str">
        <f t="shared" si="1"/>
        <v/>
      </c>
      <c r="C26" s="77"/>
      <c r="D26" s="83"/>
      <c r="E26" s="83"/>
      <c r="F26" s="83"/>
      <c r="G26" s="76"/>
      <c r="H26" s="76"/>
      <c r="I26" s="76"/>
      <c r="J26" s="78"/>
      <c r="K26" s="78"/>
      <c r="L26" s="78"/>
      <c r="M26" s="221"/>
      <c r="N26" s="78"/>
      <c r="O26" s="78"/>
      <c r="P26" s="76"/>
      <c r="Q26" s="221"/>
      <c r="R26" s="221"/>
      <c r="S26" s="76"/>
      <c r="T26" s="76"/>
      <c r="U26" s="76"/>
      <c r="V26" s="222"/>
      <c r="W26" s="222"/>
      <c r="X26" s="222"/>
      <c r="Y26" s="79"/>
      <c r="Z26" s="79"/>
      <c r="AA26" s="223"/>
      <c r="AB26" s="223"/>
      <c r="AC26" s="76"/>
      <c r="AD26" s="76"/>
      <c r="AE26" s="221"/>
      <c r="AF26" s="221"/>
      <c r="AG26" s="79"/>
      <c r="AH26" s="80">
        <v>3</v>
      </c>
      <c r="AI26" s="81"/>
      <c r="AJ26" s="82"/>
      <c r="AK26" s="83"/>
      <c r="AL26" s="83"/>
      <c r="AM26" s="84"/>
      <c r="AN26" s="84"/>
      <c r="AO26" s="84"/>
      <c r="AP26" s="192"/>
      <c r="AQ26" s="85">
        <f>IF(AP26&lt;AM26,(AP26+1)-AM26,AP26-AM26)</f>
        <v>0</v>
      </c>
      <c r="AR26" s="85">
        <f>IF(AO26&lt;AN26,(AO26+1)-AN26,AO26-AN26)</f>
        <v>0</v>
      </c>
      <c r="AS26" s="86" t="str">
        <f>IF(AR26&lt;&gt;0,1,"")</f>
        <v/>
      </c>
      <c r="AT26" s="87" t="str">
        <f>IF(AM26&lt;&gt;0,AM26-(6/24)+1440,"")</f>
        <v/>
      </c>
      <c r="AU26" s="111"/>
      <c r="AV26" s="111"/>
      <c r="AW26" s="111"/>
      <c r="AX26" s="111"/>
      <c r="AY26" s="111"/>
      <c r="AZ26" s="111"/>
      <c r="BA26" s="111"/>
      <c r="BB26" s="88"/>
      <c r="BC26" s="90"/>
      <c r="BD26" s="89">
        <f>BC26*0.0004536</f>
        <v>0</v>
      </c>
      <c r="BE26" s="91"/>
      <c r="BF26" s="92"/>
      <c r="BG26" s="92"/>
      <c r="BH26" s="80"/>
      <c r="BI26" s="93"/>
      <c r="BJ26" s="93"/>
      <c r="BK26" s="93"/>
      <c r="BL26" s="93"/>
      <c r="BM26" s="94"/>
      <c r="BN26" s="94"/>
      <c r="BO26" s="94"/>
      <c r="BP26" s="95"/>
      <c r="BQ26" s="96"/>
      <c r="BR26" s="96"/>
      <c r="BS26" s="96"/>
      <c r="BT26" s="97"/>
      <c r="BU26" s="98"/>
      <c r="BV26" s="97"/>
      <c r="BW26" s="76"/>
      <c r="BX26" s="76"/>
      <c r="BY26" s="76"/>
      <c r="BZ26" s="76"/>
      <c r="CA26" s="76"/>
      <c r="CB26" s="76"/>
      <c r="CC26" s="76"/>
      <c r="CD26" s="76"/>
      <c r="CE26" s="76"/>
      <c r="CF26" s="76"/>
      <c r="CG26" s="76"/>
      <c r="CH26" s="76"/>
      <c r="CI26" s="212"/>
      <c r="CJ26" s="76"/>
      <c r="CK26" s="89">
        <f>((CJ26/3.8)*6.7)/1000</f>
        <v>0</v>
      </c>
      <c r="CL26" s="76"/>
      <c r="CM26" s="91">
        <f>((CL26*6.7)/1)/1000</f>
        <v>0</v>
      </c>
      <c r="CN26" s="91" t="str">
        <f>IF(A26="","",IF(CK26=0,CM26,CK26)/2.2)</f>
        <v/>
      </c>
      <c r="CO26" s="91" t="str">
        <f>IF(A26="","",(CP26/$BD$4))</f>
        <v/>
      </c>
      <c r="CP26" s="91" t="str">
        <f>IF(A26="","",IF(CJ26="",(AJ26*$BA$4),CJ26))</f>
        <v/>
      </c>
      <c r="CQ26" s="99"/>
      <c r="CR26" s="91">
        <f>AY26-BA26</f>
        <v>0</v>
      </c>
      <c r="CS26" s="83"/>
      <c r="CT26" s="81"/>
      <c r="CU26" s="192"/>
      <c r="CV26" s="192"/>
      <c r="CW26" s="169"/>
      <c r="CY26" s="76"/>
      <c r="CZ26" s="76"/>
    </row>
    <row r="27" spans="1:104" s="18" customFormat="1" ht="13.8" hidden="1" thickBot="1" x14ac:dyDescent="0.3">
      <c r="A27" s="100"/>
      <c r="B27" s="76" t="str">
        <f t="shared" si="1"/>
        <v/>
      </c>
      <c r="C27" s="77"/>
      <c r="D27" s="83"/>
      <c r="E27" s="83"/>
      <c r="F27" s="83"/>
      <c r="G27" s="76"/>
      <c r="H27" s="76"/>
      <c r="I27" s="76"/>
      <c r="J27" s="78"/>
      <c r="K27" s="78"/>
      <c r="L27" s="78"/>
      <c r="M27" s="221"/>
      <c r="N27" s="78"/>
      <c r="O27" s="78"/>
      <c r="P27" s="76"/>
      <c r="Q27" s="221"/>
      <c r="R27" s="221"/>
      <c r="S27" s="76"/>
      <c r="T27" s="76"/>
      <c r="U27" s="76"/>
      <c r="V27" s="222"/>
      <c r="W27" s="222"/>
      <c r="X27" s="222"/>
      <c r="Y27" s="79"/>
      <c r="Z27" s="79"/>
      <c r="AA27" s="223"/>
      <c r="AB27" s="223"/>
      <c r="AC27" s="76"/>
      <c r="AD27" s="76"/>
      <c r="AE27" s="221"/>
      <c r="AF27" s="221"/>
      <c r="AG27" s="79"/>
      <c r="AH27" s="102">
        <v>4</v>
      </c>
      <c r="AI27" s="103"/>
      <c r="AJ27" s="104"/>
      <c r="AK27" s="105"/>
      <c r="AL27" s="106"/>
      <c r="AM27" s="107"/>
      <c r="AN27" s="107"/>
      <c r="AO27" s="107"/>
      <c r="AP27" s="107"/>
      <c r="AQ27" s="108">
        <f>IF(AP27&lt;AM27,(AP27+1)-AM27,AP27-AM27)</f>
        <v>0</v>
      </c>
      <c r="AR27" s="108">
        <f>IF(AO27&lt;AN27,(AO27+1)-AN27,AO27-AN27)</f>
        <v>0</v>
      </c>
      <c r="AS27" s="109" t="str">
        <f>IF(AR27&lt;&gt;0,1,"")</f>
        <v/>
      </c>
      <c r="AT27" s="110" t="str">
        <f>IF(AM27&lt;&gt;0,AM27-(6/24)+1440,"")</f>
        <v/>
      </c>
      <c r="AU27" s="111"/>
      <c r="AV27" s="112"/>
      <c r="AW27" s="112"/>
      <c r="AX27" s="111"/>
      <c r="AY27" s="88"/>
      <c r="AZ27" s="240"/>
      <c r="BA27" s="111"/>
      <c r="BB27" s="111"/>
      <c r="BC27" s="113"/>
      <c r="BD27" s="112">
        <f>BC27*0.0004536</f>
        <v>0</v>
      </c>
      <c r="BE27" s="114"/>
      <c r="BF27" s="115"/>
      <c r="BG27" s="115"/>
      <c r="BH27" s="102"/>
      <c r="BI27" s="116"/>
      <c r="BJ27" s="116"/>
      <c r="BK27" s="116"/>
      <c r="BL27" s="116"/>
      <c r="BM27" s="117"/>
      <c r="BN27" s="117"/>
      <c r="BO27" s="117"/>
      <c r="BP27" s="118"/>
      <c r="BQ27" s="119"/>
      <c r="BR27" s="119"/>
      <c r="BS27" s="119"/>
      <c r="BT27" s="120"/>
      <c r="BU27" s="121"/>
      <c r="BV27" s="120"/>
      <c r="BW27" s="122"/>
      <c r="BX27" s="122"/>
      <c r="BY27" s="122"/>
      <c r="BZ27" s="122"/>
      <c r="CA27" s="122"/>
      <c r="CB27" s="122"/>
      <c r="CC27" s="122"/>
      <c r="CD27" s="122"/>
      <c r="CE27" s="122"/>
      <c r="CF27" s="122"/>
      <c r="CG27" s="122"/>
      <c r="CH27" s="122"/>
      <c r="CI27" s="212"/>
      <c r="CJ27" s="122"/>
      <c r="CK27" s="112">
        <f>((CJ27/3.8)*6.7)/1000</f>
        <v>0</v>
      </c>
      <c r="CL27" s="122"/>
      <c r="CM27" s="114">
        <f>((CL27*6.7)/1)/1000</f>
        <v>0</v>
      </c>
      <c r="CN27" s="114" t="str">
        <f>IF(A27="","",IF(CK27=0,CM27,CK27)/2.2)</f>
        <v/>
      </c>
      <c r="CO27" s="114" t="str">
        <f>IF(A27="","",(CP27/$BD$4))</f>
        <v/>
      </c>
      <c r="CP27" s="114" t="str">
        <f>IF(A27="","",IF(CJ27="",(AJ27*$BA$4),CJ27))</f>
        <v/>
      </c>
      <c r="CQ27" s="99"/>
      <c r="CR27" s="114">
        <f>AY27-BA27</f>
        <v>0</v>
      </c>
      <c r="CS27" s="122"/>
      <c r="CT27" s="202"/>
      <c r="CU27" s="203"/>
      <c r="CV27" s="203"/>
      <c r="CW27" s="204"/>
      <c r="CY27" s="76"/>
      <c r="CZ27" s="76"/>
    </row>
    <row r="28" spans="1:104" s="18" customFormat="1" ht="13.8" hidden="1" thickBot="1" x14ac:dyDescent="0.3">
      <c r="A28" s="124"/>
      <c r="B28" s="125" t="str">
        <f t="shared" si="1"/>
        <v/>
      </c>
      <c r="C28" s="126"/>
      <c r="D28" s="127"/>
      <c r="E28" s="127"/>
      <c r="F28" s="127"/>
      <c r="G28" s="127"/>
      <c r="H28" s="127"/>
      <c r="I28" s="128"/>
      <c r="J28" s="128"/>
      <c r="K28" s="128"/>
      <c r="L28" s="128"/>
      <c r="M28" s="224"/>
      <c r="N28" s="128"/>
      <c r="O28" s="128"/>
      <c r="P28" s="125"/>
      <c r="Q28" s="224"/>
      <c r="R28" s="224"/>
      <c r="S28" s="125"/>
      <c r="T28" s="125"/>
      <c r="U28" s="125"/>
      <c r="V28" s="225"/>
      <c r="W28" s="225"/>
      <c r="X28" s="225"/>
      <c r="Y28" s="129"/>
      <c r="Z28" s="129"/>
      <c r="AA28" s="226"/>
      <c r="AB28" s="226"/>
      <c r="AC28" s="125"/>
      <c r="AD28" s="125"/>
      <c r="AE28" s="224"/>
      <c r="AF28" s="224"/>
      <c r="AG28" s="130"/>
      <c r="AH28" s="238" t="s">
        <v>141</v>
      </c>
      <c r="AI28" s="239"/>
      <c r="AJ28" s="131"/>
      <c r="AK28" s="132"/>
      <c r="AL28" s="132"/>
      <c r="AM28" s="132"/>
      <c r="AN28" s="132"/>
      <c r="AO28" s="132"/>
      <c r="AP28" s="133"/>
      <c r="AQ28" s="133">
        <f>SUM(AQ24:AQ27)</f>
        <v>0.30902777777777779</v>
      </c>
      <c r="AR28" s="133">
        <f>SUM(AR24:AR27)</f>
        <v>0.26388888888888878</v>
      </c>
      <c r="AS28" s="134">
        <f>SUM(AS24:AS27)</f>
        <v>2</v>
      </c>
      <c r="AT28" s="134"/>
      <c r="AU28" s="214"/>
      <c r="AV28" s="135"/>
      <c r="AW28" s="135"/>
      <c r="AX28" s="135"/>
      <c r="AY28" s="132"/>
      <c r="AZ28" s="132"/>
      <c r="BA28" s="132"/>
      <c r="BB28" s="132"/>
      <c r="BC28" s="136"/>
      <c r="BD28" s="135"/>
      <c r="BE28" s="135"/>
      <c r="BF28" s="137"/>
      <c r="BG28" s="137"/>
      <c r="BH28" s="239"/>
      <c r="BI28" s="239"/>
      <c r="BJ28" s="239"/>
      <c r="BK28" s="138"/>
      <c r="BL28" s="138"/>
      <c r="BM28" s="138"/>
      <c r="BN28" s="138"/>
      <c r="BO28" s="138"/>
      <c r="BP28" s="139"/>
      <c r="BQ28" s="139"/>
      <c r="BR28" s="139"/>
      <c r="BS28" s="139"/>
      <c r="BT28" s="140"/>
      <c r="BU28" s="140"/>
      <c r="BV28" s="140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214"/>
      <c r="CJ28" s="132"/>
      <c r="CK28" s="135">
        <f>SUM(CK24:CK27)</f>
        <v>0</v>
      </c>
      <c r="CL28" s="132"/>
      <c r="CM28" s="135">
        <f>SUM(CM24:CM27)</f>
        <v>72.32650000000001</v>
      </c>
      <c r="CN28" s="135">
        <f>SUM(CN24:CN27)</f>
        <v>32.875681818181818</v>
      </c>
      <c r="CO28" s="135">
        <f>SUM(CO24:CO27)</f>
        <v>987498.09630569397</v>
      </c>
      <c r="CP28" s="135">
        <f>SUM(CP24:CP27)</f>
        <v>3752566.6159999999</v>
      </c>
      <c r="CQ28" s="135">
        <f>SUM(CQ24:CQ27)</f>
        <v>-2.4318181818181017E-2</v>
      </c>
      <c r="CR28" s="132"/>
      <c r="CS28" s="132"/>
      <c r="CT28" s="132"/>
      <c r="CU28" s="132"/>
      <c r="CV28" s="132"/>
      <c r="CW28" s="141"/>
      <c r="CY28" s="214"/>
      <c r="CZ28" s="214"/>
    </row>
    <row r="29" spans="1:104" s="18" customFormat="1" x14ac:dyDescent="0.25">
      <c r="A29" s="100">
        <v>4327</v>
      </c>
      <c r="B29" s="51" t="str">
        <f t="shared" si="1"/>
        <v>4327-4135-1</v>
      </c>
      <c r="C29" s="52">
        <v>1</v>
      </c>
      <c r="D29" s="53" t="s">
        <v>245</v>
      </c>
      <c r="E29" s="53" t="s">
        <v>246</v>
      </c>
      <c r="F29" s="53" t="s">
        <v>402</v>
      </c>
      <c r="G29" s="53" t="s">
        <v>256</v>
      </c>
      <c r="H29" s="53"/>
      <c r="I29" s="70"/>
      <c r="J29" s="54"/>
      <c r="K29" s="54"/>
      <c r="L29" s="54"/>
      <c r="M29" s="218"/>
      <c r="N29" s="54"/>
      <c r="O29" s="54"/>
      <c r="P29" s="51"/>
      <c r="Q29" s="218"/>
      <c r="R29" s="218"/>
      <c r="S29" s="51"/>
      <c r="T29" s="51"/>
      <c r="U29" s="51"/>
      <c r="V29" s="219"/>
      <c r="W29" s="219"/>
      <c r="X29" s="220"/>
      <c r="Y29" s="55"/>
      <c r="Z29" s="55"/>
      <c r="AA29" s="219"/>
      <c r="AB29" s="219"/>
      <c r="AC29" s="51"/>
      <c r="AD29" s="51"/>
      <c r="AE29" s="218"/>
      <c r="AF29" s="218"/>
      <c r="AG29" s="55"/>
      <c r="AH29" s="56">
        <v>1</v>
      </c>
      <c r="AI29" s="57">
        <v>44318</v>
      </c>
      <c r="AJ29" s="58" t="s">
        <v>362</v>
      </c>
      <c r="AK29" s="59" t="s">
        <v>208</v>
      </c>
      <c r="AL29" s="59" t="s">
        <v>216</v>
      </c>
      <c r="AM29" s="60">
        <v>0.72222222222222221</v>
      </c>
      <c r="AN29" s="60">
        <v>0.73263888888888884</v>
      </c>
      <c r="AO29" s="60">
        <v>0.86805555555555547</v>
      </c>
      <c r="AP29" s="60">
        <v>0.88194444444444453</v>
      </c>
      <c r="AQ29" s="61">
        <f>IF(AP29&lt;AM29,(AP29+1)-AM29,AP29-AM29)</f>
        <v>0.15972222222222232</v>
      </c>
      <c r="AR29" s="61">
        <f>IF(AO29&lt;AN29,(AO29+1)-AN29,AO29-AN29)</f>
        <v>0.13541666666666663</v>
      </c>
      <c r="AS29" s="62">
        <f>IF(AR29&lt;&gt;0,1,"")</f>
        <v>1</v>
      </c>
      <c r="AT29" s="63">
        <f>IF(AM29&lt;&gt;0,AM29-(6/24)+1440,"")</f>
        <v>1440.4722222222222</v>
      </c>
      <c r="AU29" s="111">
        <v>16.5</v>
      </c>
      <c r="AV29" s="111"/>
      <c r="AW29" s="111"/>
      <c r="AX29" s="111"/>
      <c r="AY29" s="244">
        <v>20.8</v>
      </c>
      <c r="AZ29" s="111"/>
      <c r="BA29" s="111">
        <v>6.3</v>
      </c>
      <c r="BB29" s="66"/>
      <c r="BC29" s="51">
        <v>6560</v>
      </c>
      <c r="BD29" s="65">
        <f>BC29*0.0004536</f>
        <v>2.975616</v>
      </c>
      <c r="BE29" s="67"/>
      <c r="BF29" s="68"/>
      <c r="BG29" s="68"/>
      <c r="BH29" s="69">
        <v>3</v>
      </c>
      <c r="BI29" s="70"/>
      <c r="BJ29" s="70"/>
      <c r="BK29" s="70"/>
      <c r="BL29" s="70"/>
      <c r="BM29" s="71"/>
      <c r="BN29" s="71"/>
      <c r="BO29" s="71"/>
      <c r="BP29" s="72">
        <v>3</v>
      </c>
      <c r="BQ29" s="73"/>
      <c r="BR29" s="73"/>
      <c r="BS29" s="73"/>
      <c r="BT29" s="74"/>
      <c r="BU29" s="75"/>
      <c r="BV29" s="74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212">
        <v>2.9820000000000002</v>
      </c>
      <c r="CJ29" s="51"/>
      <c r="CK29" s="65">
        <f>((CJ29/3.8)*6.7)/1000</f>
        <v>0</v>
      </c>
      <c r="CL29" s="76">
        <v>5460</v>
      </c>
      <c r="CM29" s="67">
        <f>((CL29*6.7)/1)/1000</f>
        <v>36.582000000000001</v>
      </c>
      <c r="CN29" s="67">
        <f>IF(A29="","",IF(CK29=0,CM29,CK29)/2.2)</f>
        <v>16.628181818181819</v>
      </c>
      <c r="CO29" s="67">
        <f>IF(A29="","",(CP29/$BD$4))</f>
        <v>493570.00220283389</v>
      </c>
      <c r="CP29" s="67">
        <f>IF(A29="","",IF(CJ29="",(AJ29*$BA$4),CJ29))</f>
        <v>1875602.92</v>
      </c>
      <c r="CQ29" s="64">
        <f>CN29-AU29</f>
        <v>0.12818181818181884</v>
      </c>
      <c r="CR29" s="67">
        <f>AY29-BA29</f>
        <v>14.5</v>
      </c>
      <c r="CS29" s="155"/>
      <c r="CT29" s="199"/>
      <c r="CU29" s="200"/>
      <c r="CV29" s="200"/>
      <c r="CW29" s="201"/>
      <c r="CY29" s="228" t="s">
        <v>697</v>
      </c>
      <c r="CZ29" s="228"/>
    </row>
    <row r="30" spans="1:104" s="18" customFormat="1" ht="13.8" thickBot="1" x14ac:dyDescent="0.3">
      <c r="A30" s="100">
        <v>4327</v>
      </c>
      <c r="B30" s="76" t="str">
        <f t="shared" si="1"/>
        <v>4327-4140-2</v>
      </c>
      <c r="C30" s="77">
        <v>1</v>
      </c>
      <c r="D30" s="83" t="s">
        <v>245</v>
      </c>
      <c r="E30" s="83" t="s">
        <v>246</v>
      </c>
      <c r="F30" s="83" t="s">
        <v>402</v>
      </c>
      <c r="G30" s="83" t="s">
        <v>256</v>
      </c>
      <c r="H30" s="76"/>
      <c r="I30" s="76"/>
      <c r="J30" s="78"/>
      <c r="K30" s="78"/>
      <c r="L30" s="78"/>
      <c r="M30" s="221"/>
      <c r="N30" s="78"/>
      <c r="O30" s="78"/>
      <c r="P30" s="76"/>
      <c r="Q30" s="221"/>
      <c r="R30" s="221"/>
      <c r="S30" s="76"/>
      <c r="T30" s="76"/>
      <c r="U30" s="76"/>
      <c r="V30" s="222"/>
      <c r="W30" s="222"/>
      <c r="X30" s="222"/>
      <c r="Y30" s="79"/>
      <c r="Z30" s="79"/>
      <c r="AA30" s="223"/>
      <c r="AB30" s="223"/>
      <c r="AC30" s="76"/>
      <c r="AD30" s="76"/>
      <c r="AE30" s="221"/>
      <c r="AF30" s="221"/>
      <c r="AG30" s="79"/>
      <c r="AH30" s="80">
        <v>2</v>
      </c>
      <c r="AI30" s="81">
        <v>44318</v>
      </c>
      <c r="AJ30" s="82" t="s">
        <v>403</v>
      </c>
      <c r="AK30" s="83" t="s">
        <v>216</v>
      </c>
      <c r="AL30" s="83" t="s">
        <v>208</v>
      </c>
      <c r="AM30" s="84">
        <v>0.92708333333333337</v>
      </c>
      <c r="AN30" s="84">
        <v>0.94444444444444453</v>
      </c>
      <c r="AO30" s="84">
        <v>6.9444444444444434E-2</v>
      </c>
      <c r="AP30" s="84">
        <v>7.9861111111111105E-2</v>
      </c>
      <c r="AQ30" s="85">
        <f>IF(AP30&lt;AM30,(AP30+1)-AM30,AP30-AM30)</f>
        <v>0.15277777777777779</v>
      </c>
      <c r="AR30" s="85">
        <f>IF(AO30&lt;AN30,(AO30+1)-AN30,AO30-AN30)</f>
        <v>0.12499999999999989</v>
      </c>
      <c r="AS30" s="86">
        <f>IF(AR30&lt;&gt;0,1,"")</f>
        <v>1</v>
      </c>
      <c r="AT30" s="87">
        <f>IF(AM30&lt;&gt;0,AM30-(6/24)+1440,"")</f>
        <v>1440.6770833333333</v>
      </c>
      <c r="AU30" s="111">
        <v>18.3</v>
      </c>
      <c r="AV30" s="111"/>
      <c r="AW30" s="111"/>
      <c r="AX30" s="111"/>
      <c r="AY30" s="111">
        <v>24.5</v>
      </c>
      <c r="AZ30" s="111"/>
      <c r="BA30" s="111">
        <v>6.9</v>
      </c>
      <c r="BB30" s="88"/>
      <c r="BC30" s="90" t="s">
        <v>404</v>
      </c>
      <c r="BD30" s="89">
        <f>BC30*0.0004536</f>
        <v>37.545379199999999</v>
      </c>
      <c r="BE30" s="91"/>
      <c r="BF30" s="92"/>
      <c r="BG30" s="92"/>
      <c r="BH30" s="80">
        <v>4</v>
      </c>
      <c r="BI30" s="93"/>
      <c r="BJ30" s="93"/>
      <c r="BK30" s="93"/>
      <c r="BL30" s="93"/>
      <c r="BM30" s="94"/>
      <c r="BN30" s="94"/>
      <c r="BO30" s="94"/>
      <c r="BP30" s="95">
        <v>4</v>
      </c>
      <c r="BQ30" s="96"/>
      <c r="BR30" s="96"/>
      <c r="BS30" s="96"/>
      <c r="BT30" s="97"/>
      <c r="BU30" s="98"/>
      <c r="BV30" s="97"/>
      <c r="BW30" s="76"/>
      <c r="BX30" s="76"/>
      <c r="BY30" s="76"/>
      <c r="BZ30" s="76"/>
      <c r="CA30" s="76"/>
      <c r="CB30" s="76"/>
      <c r="CC30" s="76"/>
      <c r="CD30" s="76"/>
      <c r="CE30" s="76"/>
      <c r="CF30" s="76"/>
      <c r="CG30" s="76"/>
      <c r="CH30" s="76"/>
      <c r="CI30" s="212">
        <v>37.624000000000002</v>
      </c>
      <c r="CJ30" s="76"/>
      <c r="CK30" s="89">
        <f>((CJ30/3.8)*6.7)/1000</f>
        <v>0</v>
      </c>
      <c r="CL30" s="76">
        <v>6030</v>
      </c>
      <c r="CM30" s="91">
        <f>((CL30*6.7)/1)/1000</f>
        <v>40.401000000000003</v>
      </c>
      <c r="CN30" s="91">
        <f>IF(A30="","",IF(CK30=0,CM30,CK30)/2.2)</f>
        <v>18.364090909090908</v>
      </c>
      <c r="CO30" s="91">
        <f>IF(A30="","",(CP30/$BD$4))</f>
        <v>494166.82203621097</v>
      </c>
      <c r="CP30" s="91">
        <f>IF(A30="","",IF(CJ30="",(AJ30*$BA$4),CJ30))</f>
        <v>1877870.88</v>
      </c>
      <c r="CQ30" s="99">
        <f>CN30-AU30</f>
        <v>6.4090909090907644E-2</v>
      </c>
      <c r="CR30" s="91">
        <f>AY30-BA30</f>
        <v>17.600000000000001</v>
      </c>
      <c r="CS30" s="168"/>
      <c r="CT30" s="81"/>
      <c r="CU30" s="192"/>
      <c r="CV30" s="192"/>
      <c r="CW30" s="169"/>
      <c r="CY30" s="83" t="s">
        <v>697</v>
      </c>
      <c r="CZ30" s="83"/>
    </row>
    <row r="31" spans="1:104" s="18" customFormat="1" ht="13.8" hidden="1" thickBot="1" x14ac:dyDescent="0.3">
      <c r="A31" s="100"/>
      <c r="B31" s="76" t="str">
        <f t="shared" si="1"/>
        <v/>
      </c>
      <c r="C31" s="77"/>
      <c r="D31" s="83"/>
      <c r="E31" s="83"/>
      <c r="F31" s="83"/>
      <c r="G31" s="76"/>
      <c r="H31" s="76"/>
      <c r="I31" s="76"/>
      <c r="J31" s="78"/>
      <c r="K31" s="78"/>
      <c r="L31" s="78"/>
      <c r="M31" s="221"/>
      <c r="N31" s="78"/>
      <c r="O31" s="78"/>
      <c r="P31" s="76"/>
      <c r="Q31" s="221"/>
      <c r="R31" s="221"/>
      <c r="S31" s="76"/>
      <c r="T31" s="76"/>
      <c r="U31" s="76"/>
      <c r="V31" s="222"/>
      <c r="W31" s="222"/>
      <c r="X31" s="222"/>
      <c r="Y31" s="79"/>
      <c r="Z31" s="79"/>
      <c r="AA31" s="223"/>
      <c r="AB31" s="223"/>
      <c r="AC31" s="76"/>
      <c r="AD31" s="76"/>
      <c r="AE31" s="221"/>
      <c r="AF31" s="221"/>
      <c r="AG31" s="79"/>
      <c r="AH31" s="80">
        <v>3</v>
      </c>
      <c r="AI31" s="81"/>
      <c r="AJ31" s="82"/>
      <c r="AK31" s="83"/>
      <c r="AL31" s="83"/>
      <c r="AM31" s="84"/>
      <c r="AN31" s="84"/>
      <c r="AO31" s="84"/>
      <c r="AP31" s="192"/>
      <c r="AQ31" s="85">
        <f>IF(AP31&lt;AM31,(AP31+1)-AM31,AP31-AM31)</f>
        <v>0</v>
      </c>
      <c r="AR31" s="85">
        <f>IF(AO31&lt;AN31,(AO31+1)-AN31,AO31-AN31)</f>
        <v>0</v>
      </c>
      <c r="AS31" s="86" t="str">
        <f>IF(AR31&lt;&gt;0,1,"")</f>
        <v/>
      </c>
      <c r="AT31" s="87" t="str">
        <f>IF(AM31&lt;&gt;0,AM31-(6/24)+1440,"")</f>
        <v/>
      </c>
      <c r="AU31" s="111"/>
      <c r="AV31" s="111"/>
      <c r="AW31" s="111"/>
      <c r="AX31" s="111"/>
      <c r="AY31" s="111"/>
      <c r="AZ31" s="111"/>
      <c r="BA31" s="111"/>
      <c r="BB31" s="88"/>
      <c r="BC31" s="90"/>
      <c r="BD31" s="89">
        <f>BC31*0.0004536</f>
        <v>0</v>
      </c>
      <c r="BE31" s="91"/>
      <c r="BF31" s="92"/>
      <c r="BG31" s="92"/>
      <c r="BH31" s="80"/>
      <c r="BI31" s="93"/>
      <c r="BJ31" s="93"/>
      <c r="BK31" s="93"/>
      <c r="BL31" s="93"/>
      <c r="BM31" s="94"/>
      <c r="BN31" s="94"/>
      <c r="BO31" s="94"/>
      <c r="BP31" s="95"/>
      <c r="BQ31" s="96"/>
      <c r="BR31" s="96"/>
      <c r="BS31" s="96"/>
      <c r="BT31" s="97"/>
      <c r="BU31" s="98"/>
      <c r="BV31" s="97"/>
      <c r="BW31" s="76"/>
      <c r="BX31" s="76"/>
      <c r="BY31" s="76"/>
      <c r="BZ31" s="76"/>
      <c r="CA31" s="76"/>
      <c r="CB31" s="76"/>
      <c r="CC31" s="76"/>
      <c r="CD31" s="76"/>
      <c r="CE31" s="76"/>
      <c r="CF31" s="76"/>
      <c r="CG31" s="76"/>
      <c r="CH31" s="76"/>
      <c r="CI31" s="212"/>
      <c r="CJ31" s="76"/>
      <c r="CK31" s="89">
        <f>((CJ31/3.8)*6.7)/1000</f>
        <v>0</v>
      </c>
      <c r="CL31" s="76"/>
      <c r="CM31" s="91">
        <f>((CL31*6.7)/1)/1000</f>
        <v>0</v>
      </c>
      <c r="CN31" s="91" t="str">
        <f>IF(A31="","",IF(CK31=0,CM31,CK31)/2.2)</f>
        <v/>
      </c>
      <c r="CO31" s="91" t="str">
        <f>IF(A31="","",(CP31/$BD$4))</f>
        <v/>
      </c>
      <c r="CP31" s="91" t="str">
        <f>IF(A31="","",IF(CJ31="",(AJ31*$BA$4),CJ31))</f>
        <v/>
      </c>
      <c r="CQ31" s="99"/>
      <c r="CR31" s="91">
        <f>AY31-BA31</f>
        <v>0</v>
      </c>
      <c r="CS31" s="83" t="s">
        <v>142</v>
      </c>
      <c r="CT31" s="81"/>
      <c r="CU31" s="192"/>
      <c r="CV31" s="192"/>
      <c r="CW31" s="169"/>
      <c r="CY31" s="76"/>
      <c r="CZ31" s="76"/>
    </row>
    <row r="32" spans="1:104" s="18" customFormat="1" ht="13.8" hidden="1" thickBot="1" x14ac:dyDescent="0.3">
      <c r="A32" s="100"/>
      <c r="B32" s="76" t="str">
        <f t="shared" si="1"/>
        <v/>
      </c>
      <c r="C32" s="77"/>
      <c r="D32" s="83"/>
      <c r="E32" s="83"/>
      <c r="F32" s="83"/>
      <c r="G32" s="76"/>
      <c r="H32" s="76"/>
      <c r="I32" s="76"/>
      <c r="J32" s="78"/>
      <c r="K32" s="78"/>
      <c r="L32" s="78"/>
      <c r="M32" s="221"/>
      <c r="N32" s="78"/>
      <c r="O32" s="78"/>
      <c r="P32" s="76"/>
      <c r="Q32" s="221"/>
      <c r="R32" s="221"/>
      <c r="S32" s="76"/>
      <c r="T32" s="76"/>
      <c r="U32" s="76"/>
      <c r="V32" s="222"/>
      <c r="W32" s="222"/>
      <c r="X32" s="222"/>
      <c r="Y32" s="79"/>
      <c r="Z32" s="79"/>
      <c r="AA32" s="223"/>
      <c r="AB32" s="223"/>
      <c r="AC32" s="76"/>
      <c r="AD32" s="76"/>
      <c r="AE32" s="221"/>
      <c r="AF32" s="221"/>
      <c r="AG32" s="79"/>
      <c r="AH32" s="102">
        <v>4</v>
      </c>
      <c r="AI32" s="103"/>
      <c r="AJ32" s="104"/>
      <c r="AK32" s="105"/>
      <c r="AL32" s="106"/>
      <c r="AM32" s="107"/>
      <c r="AN32" s="107"/>
      <c r="AO32" s="107"/>
      <c r="AP32" s="107"/>
      <c r="AQ32" s="108">
        <f>IF(AP32&lt;AM32,(AP32+1)-AM32,AP32-AM32)</f>
        <v>0</v>
      </c>
      <c r="AR32" s="108">
        <f>IF(AO32&lt;AN32,(AO32+1)-AN32,AO32-AN32)</f>
        <v>0</v>
      </c>
      <c r="AS32" s="109" t="str">
        <f>IF(AR32&lt;&gt;0,1,"")</f>
        <v/>
      </c>
      <c r="AT32" s="110" t="str">
        <f>IF(AM32&lt;&gt;0,AM32-(6/24)+1440,"")</f>
        <v/>
      </c>
      <c r="AU32" s="111"/>
      <c r="AV32" s="112"/>
      <c r="AW32" s="112"/>
      <c r="AX32" s="111"/>
      <c r="AY32" s="88"/>
      <c r="AZ32" s="240"/>
      <c r="BA32" s="111"/>
      <c r="BB32" s="111"/>
      <c r="BC32" s="113"/>
      <c r="BD32" s="112">
        <f>BC32*0.0004536</f>
        <v>0</v>
      </c>
      <c r="BE32" s="114"/>
      <c r="BF32" s="115"/>
      <c r="BG32" s="115"/>
      <c r="BH32" s="102"/>
      <c r="BI32" s="116"/>
      <c r="BJ32" s="116"/>
      <c r="BK32" s="116"/>
      <c r="BL32" s="116"/>
      <c r="BM32" s="117"/>
      <c r="BN32" s="117"/>
      <c r="BO32" s="117"/>
      <c r="BP32" s="118"/>
      <c r="BQ32" s="119"/>
      <c r="BR32" s="119"/>
      <c r="BS32" s="119"/>
      <c r="BT32" s="120"/>
      <c r="BU32" s="121"/>
      <c r="BV32" s="120"/>
      <c r="BW32" s="122"/>
      <c r="BX32" s="122"/>
      <c r="BY32" s="122"/>
      <c r="BZ32" s="122"/>
      <c r="CA32" s="122"/>
      <c r="CB32" s="122"/>
      <c r="CC32" s="122"/>
      <c r="CD32" s="122"/>
      <c r="CE32" s="122"/>
      <c r="CF32" s="122"/>
      <c r="CG32" s="122"/>
      <c r="CH32" s="122"/>
      <c r="CI32" s="212"/>
      <c r="CJ32" s="122"/>
      <c r="CK32" s="112">
        <f>((CJ32/3.8)*6.7)/1000</f>
        <v>0</v>
      </c>
      <c r="CL32" s="122"/>
      <c r="CM32" s="114">
        <f>((CL32*6.7)/1)/1000</f>
        <v>0</v>
      </c>
      <c r="CN32" s="114" t="str">
        <f>IF(A32="","",IF(CK32=0,CM32,CK32)/2.2)</f>
        <v/>
      </c>
      <c r="CO32" s="114" t="str">
        <f>IF(A32="","",(CP32/$BD$4))</f>
        <v/>
      </c>
      <c r="CP32" s="114" t="str">
        <f>IF(A32="","",IF(CJ32="",(AJ32*$BA$4),CJ32))</f>
        <v/>
      </c>
      <c r="CQ32" s="99"/>
      <c r="CR32" s="114">
        <f>AY32-BA32</f>
        <v>0</v>
      </c>
      <c r="CS32" s="122"/>
      <c r="CT32" s="202"/>
      <c r="CU32" s="203"/>
      <c r="CV32" s="203"/>
      <c r="CW32" s="204"/>
      <c r="CY32" s="76"/>
      <c r="CZ32" s="76"/>
    </row>
    <row r="33" spans="1:104" s="18" customFormat="1" ht="13.8" hidden="1" thickBot="1" x14ac:dyDescent="0.3">
      <c r="A33" s="124"/>
      <c r="B33" s="125" t="str">
        <f t="shared" si="1"/>
        <v/>
      </c>
      <c r="C33" s="126"/>
      <c r="D33" s="127"/>
      <c r="E33" s="127"/>
      <c r="F33" s="127"/>
      <c r="G33" s="127"/>
      <c r="H33" s="127"/>
      <c r="I33" s="128"/>
      <c r="J33" s="128"/>
      <c r="K33" s="128"/>
      <c r="L33" s="128"/>
      <c r="M33" s="224"/>
      <c r="N33" s="128"/>
      <c r="O33" s="128"/>
      <c r="P33" s="125"/>
      <c r="Q33" s="224"/>
      <c r="R33" s="224"/>
      <c r="S33" s="125"/>
      <c r="T33" s="125"/>
      <c r="U33" s="125"/>
      <c r="V33" s="225"/>
      <c r="W33" s="225"/>
      <c r="X33" s="225"/>
      <c r="Y33" s="129"/>
      <c r="Z33" s="129"/>
      <c r="AA33" s="226"/>
      <c r="AB33" s="226"/>
      <c r="AC33" s="125"/>
      <c r="AD33" s="125"/>
      <c r="AE33" s="224"/>
      <c r="AF33" s="224"/>
      <c r="AG33" s="130"/>
      <c r="AH33" s="238" t="s">
        <v>141</v>
      </c>
      <c r="AI33" s="239"/>
      <c r="AJ33" s="131"/>
      <c r="AK33" s="132"/>
      <c r="AL33" s="132"/>
      <c r="AM33" s="132"/>
      <c r="AN33" s="132"/>
      <c r="AO33" s="132"/>
      <c r="AP33" s="133"/>
      <c r="AQ33" s="133">
        <f>SUM(AQ29:AQ32)</f>
        <v>0.31250000000000011</v>
      </c>
      <c r="AR33" s="133">
        <f>SUM(AR29:AR32)</f>
        <v>0.26041666666666652</v>
      </c>
      <c r="AS33" s="134">
        <f>SUM(AS29:AS32)</f>
        <v>2</v>
      </c>
      <c r="AT33" s="134"/>
      <c r="AU33" s="214"/>
      <c r="AV33" s="135"/>
      <c r="AW33" s="135"/>
      <c r="AX33" s="135"/>
      <c r="AY33" s="132"/>
      <c r="AZ33" s="132"/>
      <c r="BA33" s="132"/>
      <c r="BB33" s="132"/>
      <c r="BC33" s="136"/>
      <c r="BD33" s="135"/>
      <c r="BE33" s="135"/>
      <c r="BF33" s="137"/>
      <c r="BG33" s="137"/>
      <c r="BH33" s="239"/>
      <c r="BI33" s="239"/>
      <c r="BJ33" s="239"/>
      <c r="BK33" s="138"/>
      <c r="BL33" s="138"/>
      <c r="BM33" s="138"/>
      <c r="BN33" s="138"/>
      <c r="BO33" s="138"/>
      <c r="BP33" s="139"/>
      <c r="BQ33" s="139"/>
      <c r="BR33" s="139"/>
      <c r="BS33" s="139"/>
      <c r="BT33" s="140"/>
      <c r="BU33" s="140"/>
      <c r="BV33" s="140"/>
      <c r="BW33" s="132"/>
      <c r="BX33" s="132"/>
      <c r="BY33" s="132"/>
      <c r="BZ33" s="132"/>
      <c r="CA33" s="132"/>
      <c r="CB33" s="132"/>
      <c r="CC33" s="132"/>
      <c r="CD33" s="132"/>
      <c r="CE33" s="132"/>
      <c r="CF33" s="132"/>
      <c r="CG33" s="132"/>
      <c r="CH33" s="132"/>
      <c r="CI33" s="214"/>
      <c r="CJ33" s="132"/>
      <c r="CK33" s="135">
        <f>SUM(CK29:CK32)</f>
        <v>0</v>
      </c>
      <c r="CL33" s="132"/>
      <c r="CM33" s="135">
        <f>SUM(CM29:CM32)</f>
        <v>76.983000000000004</v>
      </c>
      <c r="CN33" s="135">
        <f>SUM(CN29:CN32)</f>
        <v>34.992272727272727</v>
      </c>
      <c r="CO33" s="135">
        <f>SUM(CO29:CO32)</f>
        <v>987736.82423904492</v>
      </c>
      <c r="CP33" s="135">
        <f>SUM(CP29:CP32)</f>
        <v>3753473.8</v>
      </c>
      <c r="CQ33" s="135">
        <f>SUM(CQ29:CQ32)</f>
        <v>0.19227272727272648</v>
      </c>
      <c r="CR33" s="132"/>
      <c r="CS33" s="132"/>
      <c r="CT33" s="132"/>
      <c r="CU33" s="132"/>
      <c r="CV33" s="132"/>
      <c r="CW33" s="141"/>
      <c r="CY33" s="214"/>
      <c r="CZ33" s="214"/>
    </row>
    <row r="34" spans="1:104" s="18" customFormat="1" x14ac:dyDescent="0.25">
      <c r="A34" s="100">
        <v>4328</v>
      </c>
      <c r="B34" s="51" t="str">
        <f t="shared" si="1"/>
        <v>4328-4133-1</v>
      </c>
      <c r="C34" s="52">
        <v>1</v>
      </c>
      <c r="D34" s="53" t="s">
        <v>283</v>
      </c>
      <c r="E34" s="53" t="s">
        <v>302</v>
      </c>
      <c r="F34" s="53" t="s">
        <v>296</v>
      </c>
      <c r="G34" s="53" t="s">
        <v>303</v>
      </c>
      <c r="H34" s="53"/>
      <c r="I34" s="70"/>
      <c r="J34" s="54"/>
      <c r="K34" s="54"/>
      <c r="L34" s="54"/>
      <c r="M34" s="218"/>
      <c r="N34" s="54"/>
      <c r="O34" s="54"/>
      <c r="P34" s="51"/>
      <c r="Q34" s="218"/>
      <c r="R34" s="218"/>
      <c r="S34" s="51"/>
      <c r="T34" s="51"/>
      <c r="U34" s="51"/>
      <c r="V34" s="219"/>
      <c r="W34" s="219"/>
      <c r="X34" s="220"/>
      <c r="Y34" s="55"/>
      <c r="Z34" s="55"/>
      <c r="AA34" s="219"/>
      <c r="AB34" s="219"/>
      <c r="AC34" s="51"/>
      <c r="AD34" s="51"/>
      <c r="AE34" s="218"/>
      <c r="AF34" s="218"/>
      <c r="AG34" s="55"/>
      <c r="AH34" s="56">
        <v>1</v>
      </c>
      <c r="AI34" s="57">
        <v>44319</v>
      </c>
      <c r="AJ34" s="58" t="s">
        <v>292</v>
      </c>
      <c r="AK34" s="59" t="s">
        <v>208</v>
      </c>
      <c r="AL34" s="59" t="s">
        <v>216</v>
      </c>
      <c r="AM34" s="60">
        <v>0.18402777777777779</v>
      </c>
      <c r="AN34" s="60">
        <v>0.19444444444444445</v>
      </c>
      <c r="AO34" s="60">
        <v>0.3263888888888889</v>
      </c>
      <c r="AP34" s="60">
        <v>0.33333333333333331</v>
      </c>
      <c r="AQ34" s="61">
        <f>IF(AP34&lt;AM34,(AP34+1)-AM34,AP34-AM34)</f>
        <v>0.14930555555555552</v>
      </c>
      <c r="AR34" s="61">
        <f>IF(AO34&lt;AN34,(AO34+1)-AN34,AO34-AN34)</f>
        <v>0.13194444444444445</v>
      </c>
      <c r="AS34" s="62">
        <f>IF(AR34&lt;&gt;0,1,"")</f>
        <v>1</v>
      </c>
      <c r="AT34" s="63">
        <f>IF(AM34&lt;&gt;0,AM34-(6/24)+1440,"")</f>
        <v>1439.9340277777778</v>
      </c>
      <c r="AU34" s="258">
        <v>16.47</v>
      </c>
      <c r="AV34" s="111"/>
      <c r="AW34" s="111"/>
      <c r="AX34" s="111"/>
      <c r="AY34" s="244">
        <v>22.7</v>
      </c>
      <c r="AZ34" s="111"/>
      <c r="BA34" s="111">
        <v>8</v>
      </c>
      <c r="BB34" s="66"/>
      <c r="BC34" s="51">
        <v>13327</v>
      </c>
      <c r="BD34" s="65">
        <f>BC34*0.0004536</f>
        <v>6.0451272000000005</v>
      </c>
      <c r="BE34" s="67"/>
      <c r="BF34" s="68"/>
      <c r="BG34" s="68"/>
      <c r="BH34" s="69">
        <v>3</v>
      </c>
      <c r="BI34" s="70"/>
      <c r="BJ34" s="70"/>
      <c r="BK34" s="70"/>
      <c r="BL34" s="70"/>
      <c r="BM34" s="71"/>
      <c r="BN34" s="71"/>
      <c r="BO34" s="71"/>
      <c r="BP34" s="72">
        <v>3</v>
      </c>
      <c r="BQ34" s="73"/>
      <c r="BR34" s="73"/>
      <c r="BS34" s="73"/>
      <c r="BT34" s="74"/>
      <c r="BU34" s="75"/>
      <c r="BV34" s="74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212">
        <v>0</v>
      </c>
      <c r="CJ34" s="51"/>
      <c r="CK34" s="65">
        <f>((CJ34/3.8)*6.7)/1000</f>
        <v>0</v>
      </c>
      <c r="CL34" s="76">
        <v>5408</v>
      </c>
      <c r="CM34" s="67">
        <f>((CL34*6.7)/1)/1000</f>
        <v>36.233599999999996</v>
      </c>
      <c r="CN34" s="67">
        <f>IF(A34="","",IF(CK34=0,CM34,CK34)/2.2)</f>
        <v>16.46981818181818</v>
      </c>
      <c r="CO34" s="67">
        <f>IF(A34="","",(CP34/$BD$4))</f>
        <v>493331.27426948311</v>
      </c>
      <c r="CP34" s="67">
        <f>IF(A34="","",IF(CJ34="",(AJ34*$BA$4),CJ34))</f>
        <v>1874695.736</v>
      </c>
      <c r="CQ34" s="64">
        <f>CN34-AU34</f>
        <v>-1.81818181818727E-4</v>
      </c>
      <c r="CR34" s="67">
        <f>AY34-BA34</f>
        <v>14.7</v>
      </c>
      <c r="CS34" s="155"/>
      <c r="CT34" s="199"/>
      <c r="CU34" s="200"/>
      <c r="CV34" s="200"/>
      <c r="CW34" s="201"/>
      <c r="CY34" s="228" t="s">
        <v>697</v>
      </c>
      <c r="CZ34" s="228"/>
    </row>
    <row r="35" spans="1:104" s="18" customFormat="1" ht="13.8" thickBot="1" x14ac:dyDescent="0.3">
      <c r="A35" s="100">
        <v>4328</v>
      </c>
      <c r="B35" s="76" t="str">
        <f t="shared" si="1"/>
        <v>4328-4132-2</v>
      </c>
      <c r="C35" s="77">
        <v>1</v>
      </c>
      <c r="D35" s="83" t="s">
        <v>283</v>
      </c>
      <c r="E35" s="83" t="s">
        <v>302</v>
      </c>
      <c r="F35" s="83" t="s">
        <v>296</v>
      </c>
      <c r="G35" s="83" t="s">
        <v>303</v>
      </c>
      <c r="H35" s="76"/>
      <c r="I35" s="76"/>
      <c r="J35" s="78"/>
      <c r="K35" s="78"/>
      <c r="L35" s="78"/>
      <c r="M35" s="221"/>
      <c r="N35" s="78"/>
      <c r="O35" s="78"/>
      <c r="P35" s="76"/>
      <c r="Q35" s="221"/>
      <c r="R35" s="221"/>
      <c r="S35" s="76"/>
      <c r="T35" s="76"/>
      <c r="U35" s="76"/>
      <c r="V35" s="222"/>
      <c r="W35" s="222"/>
      <c r="X35" s="222"/>
      <c r="Y35" s="79"/>
      <c r="Z35" s="79"/>
      <c r="AA35" s="223"/>
      <c r="AB35" s="223"/>
      <c r="AC35" s="76"/>
      <c r="AD35" s="76"/>
      <c r="AE35" s="221"/>
      <c r="AF35" s="221"/>
      <c r="AG35" s="79"/>
      <c r="AH35" s="80">
        <v>2</v>
      </c>
      <c r="AI35" s="81">
        <v>44319</v>
      </c>
      <c r="AJ35" s="82" t="s">
        <v>304</v>
      </c>
      <c r="AK35" s="83" t="s">
        <v>216</v>
      </c>
      <c r="AL35" s="83" t="s">
        <v>208</v>
      </c>
      <c r="AM35" s="84">
        <v>0.39583333333333331</v>
      </c>
      <c r="AN35" s="84">
        <v>0.41319444444444442</v>
      </c>
      <c r="AO35" s="84">
        <v>0.54166666666666663</v>
      </c>
      <c r="AP35" s="84">
        <v>0.54861111111111105</v>
      </c>
      <c r="AQ35" s="85">
        <f>IF(AP35&lt;AM35,(AP35+1)-AM35,AP35-AM35)</f>
        <v>0.15277777777777773</v>
      </c>
      <c r="AR35" s="85">
        <f>IF(AO35&lt;AN35,(AO35+1)-AN35,AO35-AN35)</f>
        <v>0.12847222222222221</v>
      </c>
      <c r="AS35" s="86">
        <f>IF(AR35&lt;&gt;0,1,"")</f>
        <v>1</v>
      </c>
      <c r="AT35" s="87">
        <f>IF(AM35&lt;&gt;0,AM35-(6/24)+1440,"")</f>
        <v>1440.1458333333333</v>
      </c>
      <c r="AU35" s="258">
        <v>15.15</v>
      </c>
      <c r="AV35" s="111"/>
      <c r="AW35" s="111"/>
      <c r="AX35" s="111"/>
      <c r="AY35" s="111">
        <v>23.1</v>
      </c>
      <c r="AZ35" s="111"/>
      <c r="BA35" s="111">
        <v>5</v>
      </c>
      <c r="BB35" s="88"/>
      <c r="BC35" s="90" t="s">
        <v>305</v>
      </c>
      <c r="BD35" s="89">
        <f>BC35*0.0004536</f>
        <v>33.350486400000001</v>
      </c>
      <c r="BE35" s="91"/>
      <c r="BF35" s="92"/>
      <c r="BG35" s="92"/>
      <c r="BH35" s="80">
        <v>4</v>
      </c>
      <c r="BI35" s="93"/>
      <c r="BJ35" s="93"/>
      <c r="BK35" s="93"/>
      <c r="BL35" s="93"/>
      <c r="BM35" s="94"/>
      <c r="BN35" s="94"/>
      <c r="BO35" s="94"/>
      <c r="BP35" s="95">
        <v>4</v>
      </c>
      <c r="BQ35" s="96"/>
      <c r="BR35" s="96"/>
      <c r="BS35" s="96"/>
      <c r="BT35" s="97"/>
      <c r="BU35" s="98"/>
      <c r="BV35" s="97"/>
      <c r="BW35" s="76"/>
      <c r="BX35" s="76"/>
      <c r="BY35" s="76"/>
      <c r="BZ35" s="76"/>
      <c r="CA35" s="76"/>
      <c r="CB35" s="76"/>
      <c r="CC35" s="76"/>
      <c r="CD35" s="76"/>
      <c r="CE35" s="76"/>
      <c r="CF35" s="76"/>
      <c r="CG35" s="76"/>
      <c r="CH35" s="76"/>
      <c r="CI35" s="212">
        <v>33.119999999999997</v>
      </c>
      <c r="CJ35" s="76"/>
      <c r="CK35" s="89">
        <f>((CJ35/3.8)*6.7)/1000</f>
        <v>0</v>
      </c>
      <c r="CL35" s="76">
        <v>4973</v>
      </c>
      <c r="CM35" s="91">
        <f>((CL35*6.7)/1)/1000</f>
        <v>33.319099999999999</v>
      </c>
      <c r="CN35" s="91">
        <f>IF(A35="","",IF(CK35=0,CM35,CK35)/2.2)</f>
        <v>15.145045454545453</v>
      </c>
      <c r="CO35" s="91">
        <f>IF(A35="","",(CP35/$BD$4))</f>
        <v>493211.91030280764</v>
      </c>
      <c r="CP35" s="91">
        <f>IF(A35="","",IF(CJ35="",(AJ35*$BA$4),CJ35))</f>
        <v>1874242.1439999999</v>
      </c>
      <c r="CQ35" s="99">
        <f>CN35-AU35</f>
        <v>-4.954545454546988E-3</v>
      </c>
      <c r="CR35" s="91">
        <f>AY35-BA35</f>
        <v>18.100000000000001</v>
      </c>
      <c r="CS35" s="168"/>
      <c r="CT35" s="81"/>
      <c r="CU35" s="192"/>
      <c r="CV35" s="192"/>
      <c r="CW35" s="169"/>
      <c r="CY35" s="83" t="s">
        <v>697</v>
      </c>
      <c r="CZ35" s="83"/>
    </row>
    <row r="36" spans="1:104" s="18" customFormat="1" ht="13.8" hidden="1" thickBot="1" x14ac:dyDescent="0.3">
      <c r="A36" s="100"/>
      <c r="B36" s="76" t="str">
        <f t="shared" si="1"/>
        <v/>
      </c>
      <c r="C36" s="77"/>
      <c r="D36" s="83"/>
      <c r="E36" s="83"/>
      <c r="F36" s="83"/>
      <c r="G36" s="76"/>
      <c r="H36" s="76"/>
      <c r="I36" s="76"/>
      <c r="J36" s="78"/>
      <c r="K36" s="78"/>
      <c r="L36" s="78"/>
      <c r="M36" s="221"/>
      <c r="N36" s="78"/>
      <c r="O36" s="78"/>
      <c r="P36" s="76"/>
      <c r="Q36" s="221"/>
      <c r="R36" s="221"/>
      <c r="S36" s="76"/>
      <c r="T36" s="76"/>
      <c r="U36" s="76"/>
      <c r="V36" s="222"/>
      <c r="W36" s="222"/>
      <c r="X36" s="222"/>
      <c r="Y36" s="79"/>
      <c r="Z36" s="79"/>
      <c r="AA36" s="223"/>
      <c r="AB36" s="223"/>
      <c r="AC36" s="76"/>
      <c r="AD36" s="76"/>
      <c r="AE36" s="221"/>
      <c r="AF36" s="221"/>
      <c r="AG36" s="79"/>
      <c r="AH36" s="80">
        <v>3</v>
      </c>
      <c r="AI36" s="81"/>
      <c r="AJ36" s="82"/>
      <c r="AK36" s="83"/>
      <c r="AL36" s="83"/>
      <c r="AM36" s="84"/>
      <c r="AN36" s="84"/>
      <c r="AO36" s="84"/>
      <c r="AP36" s="192"/>
      <c r="AQ36" s="85">
        <f>IF(AP36&lt;AM36,(AP36+1)-AM36,AP36-AM36)</f>
        <v>0</v>
      </c>
      <c r="AR36" s="85">
        <f>IF(AO36&lt;AN36,(AO36+1)-AN36,AO36-AN36)</f>
        <v>0</v>
      </c>
      <c r="AS36" s="86" t="str">
        <f>IF(AR36&lt;&gt;0,1,"")</f>
        <v/>
      </c>
      <c r="AT36" s="87" t="str">
        <f>IF(AM36&lt;&gt;0,AM36-(6/24)+1440,"")</f>
        <v/>
      </c>
      <c r="AU36" s="111"/>
      <c r="AV36" s="111"/>
      <c r="AW36" s="111"/>
      <c r="AX36" s="111"/>
      <c r="AY36" s="111"/>
      <c r="AZ36" s="111"/>
      <c r="BA36" s="111"/>
      <c r="BB36" s="88"/>
      <c r="BC36" s="90"/>
      <c r="BD36" s="89">
        <f>BC36*0.0004536</f>
        <v>0</v>
      </c>
      <c r="BE36" s="91"/>
      <c r="BF36" s="92"/>
      <c r="BG36" s="92"/>
      <c r="BH36" s="80"/>
      <c r="BI36" s="93"/>
      <c r="BJ36" s="93"/>
      <c r="BK36" s="93"/>
      <c r="BL36" s="93"/>
      <c r="BM36" s="94"/>
      <c r="BN36" s="94"/>
      <c r="BO36" s="94"/>
      <c r="BP36" s="95"/>
      <c r="BQ36" s="96"/>
      <c r="BR36" s="96"/>
      <c r="BS36" s="96"/>
      <c r="BT36" s="97"/>
      <c r="BU36" s="98"/>
      <c r="BV36" s="97"/>
      <c r="BW36" s="76"/>
      <c r="BX36" s="76"/>
      <c r="BY36" s="76"/>
      <c r="BZ36" s="76"/>
      <c r="CA36" s="76"/>
      <c r="CB36" s="76"/>
      <c r="CC36" s="76"/>
      <c r="CD36" s="76"/>
      <c r="CE36" s="76"/>
      <c r="CF36" s="76"/>
      <c r="CG36" s="76"/>
      <c r="CH36" s="76"/>
      <c r="CI36" s="212"/>
      <c r="CJ36" s="76"/>
      <c r="CK36" s="89">
        <f>((CJ36/3.8)*6.7)/1000</f>
        <v>0</v>
      </c>
      <c r="CL36" s="76"/>
      <c r="CM36" s="91">
        <f>((CL36*6.7)/1)/1000</f>
        <v>0</v>
      </c>
      <c r="CN36" s="91" t="str">
        <f>IF(A36="","",IF(CK36=0,CM36,CK36)/2.2)</f>
        <v/>
      </c>
      <c r="CO36" s="91" t="str">
        <f>IF(A36="","",(CP36/$BD$4))</f>
        <v/>
      </c>
      <c r="CP36" s="91" t="str">
        <f>IF(A36="","",IF(CJ36="",(AJ36*$BA$4),CJ36))</f>
        <v/>
      </c>
      <c r="CQ36" s="99"/>
      <c r="CR36" s="91">
        <f>AY36-BA36</f>
        <v>0</v>
      </c>
      <c r="CS36" s="83"/>
      <c r="CT36" s="81"/>
      <c r="CU36" s="192"/>
      <c r="CV36" s="192"/>
      <c r="CW36" s="169"/>
      <c r="CY36" s="76"/>
      <c r="CZ36" s="76"/>
    </row>
    <row r="37" spans="1:104" s="18" customFormat="1" ht="13.8" hidden="1" thickBot="1" x14ac:dyDescent="0.3">
      <c r="A37" s="100"/>
      <c r="B37" s="76" t="str">
        <f t="shared" si="1"/>
        <v/>
      </c>
      <c r="C37" s="77"/>
      <c r="D37" s="83"/>
      <c r="E37" s="83"/>
      <c r="F37" s="83"/>
      <c r="G37" s="76"/>
      <c r="H37" s="76"/>
      <c r="I37" s="76"/>
      <c r="J37" s="78"/>
      <c r="K37" s="78"/>
      <c r="L37" s="78"/>
      <c r="M37" s="221"/>
      <c r="N37" s="78"/>
      <c r="O37" s="78"/>
      <c r="P37" s="76"/>
      <c r="Q37" s="221"/>
      <c r="R37" s="221"/>
      <c r="S37" s="76"/>
      <c r="T37" s="76"/>
      <c r="U37" s="76"/>
      <c r="V37" s="222"/>
      <c r="W37" s="222"/>
      <c r="X37" s="222"/>
      <c r="Y37" s="79"/>
      <c r="Z37" s="79"/>
      <c r="AA37" s="223"/>
      <c r="AB37" s="223"/>
      <c r="AC37" s="76"/>
      <c r="AD37" s="76"/>
      <c r="AE37" s="221"/>
      <c r="AF37" s="221"/>
      <c r="AG37" s="79"/>
      <c r="AH37" s="102">
        <v>4</v>
      </c>
      <c r="AI37" s="103"/>
      <c r="AJ37" s="104"/>
      <c r="AK37" s="105"/>
      <c r="AL37" s="106"/>
      <c r="AM37" s="107"/>
      <c r="AN37" s="107"/>
      <c r="AO37" s="107"/>
      <c r="AP37" s="107"/>
      <c r="AQ37" s="108">
        <f>IF(AP37&lt;AM37,(AP37+1)-AM37,AP37-AM37)</f>
        <v>0</v>
      </c>
      <c r="AR37" s="108">
        <f>IF(AO37&lt;AN37,(AO37+1)-AN37,AO37-AN37)</f>
        <v>0</v>
      </c>
      <c r="AS37" s="109" t="str">
        <f>IF(AR37&lt;&gt;0,1,"")</f>
        <v/>
      </c>
      <c r="AT37" s="110" t="str">
        <f>IF(AM37&lt;&gt;0,AM37-(6/24)+1440,"")</f>
        <v/>
      </c>
      <c r="AU37" s="111"/>
      <c r="AV37" s="112"/>
      <c r="AW37" s="112"/>
      <c r="AX37" s="111"/>
      <c r="AY37" s="88"/>
      <c r="AZ37" s="240"/>
      <c r="BA37" s="111"/>
      <c r="BB37" s="111"/>
      <c r="BC37" s="113"/>
      <c r="BD37" s="112">
        <f>BC37*0.0004536</f>
        <v>0</v>
      </c>
      <c r="BE37" s="114"/>
      <c r="BF37" s="115"/>
      <c r="BG37" s="115"/>
      <c r="BH37" s="102"/>
      <c r="BI37" s="116"/>
      <c r="BJ37" s="116"/>
      <c r="BK37" s="116"/>
      <c r="BL37" s="116"/>
      <c r="BM37" s="117"/>
      <c r="BN37" s="117"/>
      <c r="BO37" s="117"/>
      <c r="BP37" s="118"/>
      <c r="BQ37" s="119"/>
      <c r="BR37" s="119"/>
      <c r="BS37" s="119"/>
      <c r="BT37" s="120"/>
      <c r="BU37" s="121"/>
      <c r="BV37" s="120"/>
      <c r="BW37" s="122"/>
      <c r="BX37" s="122"/>
      <c r="BY37" s="122"/>
      <c r="BZ37" s="122"/>
      <c r="CA37" s="122"/>
      <c r="CB37" s="122"/>
      <c r="CC37" s="122"/>
      <c r="CD37" s="122"/>
      <c r="CE37" s="122"/>
      <c r="CF37" s="122"/>
      <c r="CG37" s="122"/>
      <c r="CH37" s="122"/>
      <c r="CI37" s="212"/>
      <c r="CJ37" s="122"/>
      <c r="CK37" s="112">
        <f>((CJ37/3.8)*6.7)/1000</f>
        <v>0</v>
      </c>
      <c r="CL37" s="122"/>
      <c r="CM37" s="114">
        <f>((CL37*6.7)/1)/1000</f>
        <v>0</v>
      </c>
      <c r="CN37" s="114" t="str">
        <f>IF(A37="","",IF(CK37=0,CM37,CK37)/2.2)</f>
        <v/>
      </c>
      <c r="CO37" s="114" t="str">
        <f>IF(A37="","",(CP37/$BD$4))</f>
        <v/>
      </c>
      <c r="CP37" s="114" t="str">
        <f>IF(A37="","",IF(CJ37="",(AJ37*$BA$4),CJ37))</f>
        <v/>
      </c>
      <c r="CQ37" s="99"/>
      <c r="CR37" s="114">
        <f>AY37-BA37</f>
        <v>0</v>
      </c>
      <c r="CS37" s="122"/>
      <c r="CT37" s="202"/>
      <c r="CU37" s="203"/>
      <c r="CV37" s="203"/>
      <c r="CW37" s="204"/>
      <c r="CY37" s="76"/>
      <c r="CZ37" s="76"/>
    </row>
    <row r="38" spans="1:104" s="18" customFormat="1" ht="13.8" hidden="1" thickBot="1" x14ac:dyDescent="0.3">
      <c r="A38" s="124"/>
      <c r="B38" s="125" t="str">
        <f t="shared" si="1"/>
        <v/>
      </c>
      <c r="C38" s="126"/>
      <c r="D38" s="127"/>
      <c r="E38" s="127"/>
      <c r="F38" s="127"/>
      <c r="G38" s="127"/>
      <c r="H38" s="127"/>
      <c r="I38" s="128"/>
      <c r="J38" s="128"/>
      <c r="K38" s="128"/>
      <c r="L38" s="128"/>
      <c r="M38" s="224"/>
      <c r="N38" s="128"/>
      <c r="O38" s="128"/>
      <c r="P38" s="125"/>
      <c r="Q38" s="224"/>
      <c r="R38" s="224"/>
      <c r="S38" s="125"/>
      <c r="T38" s="125"/>
      <c r="U38" s="125"/>
      <c r="V38" s="225"/>
      <c r="W38" s="225"/>
      <c r="X38" s="225"/>
      <c r="Y38" s="129"/>
      <c r="Z38" s="129"/>
      <c r="AA38" s="226"/>
      <c r="AB38" s="226"/>
      <c r="AC38" s="125"/>
      <c r="AD38" s="125"/>
      <c r="AE38" s="224"/>
      <c r="AF38" s="224"/>
      <c r="AG38" s="130"/>
      <c r="AH38" s="238" t="s">
        <v>141</v>
      </c>
      <c r="AI38" s="239"/>
      <c r="AJ38" s="131"/>
      <c r="AK38" s="132"/>
      <c r="AL38" s="132"/>
      <c r="AM38" s="132"/>
      <c r="AN38" s="132"/>
      <c r="AO38" s="132"/>
      <c r="AP38" s="133"/>
      <c r="AQ38" s="133">
        <f>SUM(AQ34:AQ37)</f>
        <v>0.30208333333333326</v>
      </c>
      <c r="AR38" s="133">
        <f>SUM(AR34:AR37)</f>
        <v>0.26041666666666663</v>
      </c>
      <c r="AS38" s="134">
        <f>SUM(AS34:AS37)</f>
        <v>2</v>
      </c>
      <c r="AT38" s="134"/>
      <c r="AU38" s="214"/>
      <c r="AV38" s="135"/>
      <c r="AW38" s="135"/>
      <c r="AX38" s="135"/>
      <c r="AY38" s="132"/>
      <c r="AZ38" s="132"/>
      <c r="BA38" s="132"/>
      <c r="BB38" s="132"/>
      <c r="BC38" s="136"/>
      <c r="BD38" s="135"/>
      <c r="BE38" s="135"/>
      <c r="BF38" s="137"/>
      <c r="BG38" s="137"/>
      <c r="BH38" s="239"/>
      <c r="BI38" s="239"/>
      <c r="BJ38" s="239"/>
      <c r="BK38" s="138"/>
      <c r="BL38" s="138"/>
      <c r="BM38" s="138"/>
      <c r="BN38" s="138"/>
      <c r="BO38" s="138"/>
      <c r="BP38" s="139"/>
      <c r="BQ38" s="139"/>
      <c r="BR38" s="139"/>
      <c r="BS38" s="139"/>
      <c r="BT38" s="140"/>
      <c r="BU38" s="140"/>
      <c r="BV38" s="140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214"/>
      <c r="CJ38" s="132"/>
      <c r="CK38" s="135">
        <f>SUM(CK34:CK37)</f>
        <v>0</v>
      </c>
      <c r="CL38" s="132"/>
      <c r="CM38" s="135">
        <f>SUM(CM34:CM37)</f>
        <v>69.552699999999987</v>
      </c>
      <c r="CN38" s="135">
        <f>SUM(CN34:CN37)</f>
        <v>31.614863636363634</v>
      </c>
      <c r="CO38" s="135">
        <f>SUM(CO34:CO37)</f>
        <v>986543.18457229075</v>
      </c>
      <c r="CP38" s="135">
        <f>SUM(CP34:CP37)</f>
        <v>3748937.88</v>
      </c>
      <c r="CQ38" s="135">
        <f>SUM(CQ34:CQ37)</f>
        <v>-5.136363636365715E-3</v>
      </c>
      <c r="CR38" s="132"/>
      <c r="CS38" s="132"/>
      <c r="CT38" s="132"/>
      <c r="CU38" s="132"/>
      <c r="CV38" s="132"/>
      <c r="CW38" s="141"/>
      <c r="CY38" s="214"/>
      <c r="CZ38" s="214"/>
    </row>
    <row r="39" spans="1:104" s="18" customFormat="1" x14ac:dyDescent="0.25">
      <c r="A39" s="100">
        <v>4329</v>
      </c>
      <c r="B39" s="51" t="str">
        <f t="shared" si="1"/>
        <v>4329-4137-1</v>
      </c>
      <c r="C39" s="52">
        <v>1</v>
      </c>
      <c r="D39" s="53" t="s">
        <v>306</v>
      </c>
      <c r="E39" s="53" t="s">
        <v>307</v>
      </c>
      <c r="F39" s="53"/>
      <c r="G39" s="53"/>
      <c r="H39" s="53"/>
      <c r="I39" s="70"/>
      <c r="J39" s="54"/>
      <c r="K39" s="54"/>
      <c r="L39" s="54"/>
      <c r="M39" s="218"/>
      <c r="N39" s="54"/>
      <c r="O39" s="54"/>
      <c r="P39" s="51"/>
      <c r="Q39" s="218"/>
      <c r="R39" s="218"/>
      <c r="S39" s="51"/>
      <c r="T39" s="51"/>
      <c r="U39" s="51"/>
      <c r="V39" s="219"/>
      <c r="W39" s="219"/>
      <c r="X39" s="220"/>
      <c r="Y39" s="55"/>
      <c r="Z39" s="55"/>
      <c r="AA39" s="219"/>
      <c r="AB39" s="219"/>
      <c r="AC39" s="51"/>
      <c r="AD39" s="51"/>
      <c r="AE39" s="218"/>
      <c r="AF39" s="218"/>
      <c r="AG39" s="55"/>
      <c r="AH39" s="56">
        <v>1</v>
      </c>
      <c r="AI39" s="57">
        <v>44319</v>
      </c>
      <c r="AJ39" s="58" t="s">
        <v>298</v>
      </c>
      <c r="AK39" s="59" t="s">
        <v>208</v>
      </c>
      <c r="AL39" s="59" t="s">
        <v>216</v>
      </c>
      <c r="AM39" s="60">
        <v>0.62847222222222221</v>
      </c>
      <c r="AN39" s="60">
        <v>0.63888888888888895</v>
      </c>
      <c r="AO39" s="60">
        <v>0.77083333333333337</v>
      </c>
      <c r="AP39" s="60">
        <v>0.77430555555555547</v>
      </c>
      <c r="AQ39" s="61">
        <f>IF(AP39&lt;AM39,(AP39+1)-AM39,AP39-AM39)</f>
        <v>0.14583333333333326</v>
      </c>
      <c r="AR39" s="61">
        <f>IF(AO39&lt;AN39,(AO39+1)-AN39,AO39-AN39)</f>
        <v>0.13194444444444442</v>
      </c>
      <c r="AS39" s="62">
        <f>IF(AR39&lt;&gt;0,1,"")</f>
        <v>1</v>
      </c>
      <c r="AT39" s="63">
        <f>IF(AM39&lt;&gt;0,AM39-(6/24)+1440,"")</f>
        <v>1440.3784722222222</v>
      </c>
      <c r="AU39" s="258">
        <v>17.149999999999999</v>
      </c>
      <c r="AV39" s="111"/>
      <c r="AW39" s="111"/>
      <c r="AX39" s="111"/>
      <c r="AY39" s="244">
        <v>21.5</v>
      </c>
      <c r="AZ39" s="111"/>
      <c r="BA39" s="111">
        <v>7</v>
      </c>
      <c r="BB39" s="66"/>
      <c r="BC39" s="51">
        <v>6132</v>
      </c>
      <c r="BD39" s="65">
        <f>BC39*0.0004536</f>
        <v>2.7814752</v>
      </c>
      <c r="BE39" s="67"/>
      <c r="BF39" s="68"/>
      <c r="BG39" s="68"/>
      <c r="BH39" s="69">
        <v>3</v>
      </c>
      <c r="BI39" s="70"/>
      <c r="BJ39" s="70"/>
      <c r="BK39" s="70"/>
      <c r="BL39" s="70"/>
      <c r="BM39" s="71"/>
      <c r="BN39" s="71"/>
      <c r="BO39" s="71"/>
      <c r="BP39" s="72">
        <v>3</v>
      </c>
      <c r="BQ39" s="73"/>
      <c r="BR39" s="73"/>
      <c r="BS39" s="73"/>
      <c r="BT39" s="74"/>
      <c r="BU39" s="75"/>
      <c r="BV39" s="74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212">
        <v>2.81</v>
      </c>
      <c r="CJ39" s="51"/>
      <c r="CK39" s="65">
        <f>((CJ39/3.8)*6.7)/1000</f>
        <v>0</v>
      </c>
      <c r="CL39" s="76">
        <v>5632</v>
      </c>
      <c r="CM39" s="67">
        <f>((CL39*6.7)/1)/1000</f>
        <v>37.734400000000001</v>
      </c>
      <c r="CN39" s="67">
        <f>IF(A39="","",IF(CK39=0,CM39,CK39)/2.2)</f>
        <v>17.151999999999997</v>
      </c>
      <c r="CO39" s="67">
        <f>IF(A39="","",(CP39/$BD$4))</f>
        <v>493808.73013618472</v>
      </c>
      <c r="CP39" s="67">
        <f>IF(A39="","",IF(CJ39="",(AJ39*$BA$4),CJ39))</f>
        <v>1876510.1040000001</v>
      </c>
      <c r="CQ39" s="64">
        <f>CN39-AU39</f>
        <v>1.9999999999988916E-3</v>
      </c>
      <c r="CR39" s="67">
        <f>AY39-BA39</f>
        <v>14.5</v>
      </c>
      <c r="CS39" s="155"/>
      <c r="CT39" s="199"/>
      <c r="CU39" s="200"/>
      <c r="CV39" s="200"/>
      <c r="CW39" s="201"/>
      <c r="CY39" s="228" t="s">
        <v>697</v>
      </c>
      <c r="CZ39" s="228"/>
    </row>
    <row r="40" spans="1:104" s="18" customFormat="1" ht="13.8" thickBot="1" x14ac:dyDescent="0.3">
      <c r="A40" s="100">
        <v>4329</v>
      </c>
      <c r="B40" s="76" t="str">
        <f t="shared" si="1"/>
        <v>4329-4136-2</v>
      </c>
      <c r="C40" s="77">
        <v>1</v>
      </c>
      <c r="D40" s="83" t="s">
        <v>306</v>
      </c>
      <c r="E40" s="83" t="s">
        <v>307</v>
      </c>
      <c r="F40" s="83"/>
      <c r="G40" s="83"/>
      <c r="H40" s="76"/>
      <c r="I40" s="76"/>
      <c r="J40" s="78"/>
      <c r="K40" s="78"/>
      <c r="L40" s="78"/>
      <c r="M40" s="221"/>
      <c r="N40" s="78"/>
      <c r="O40" s="78"/>
      <c r="P40" s="76"/>
      <c r="Q40" s="221"/>
      <c r="R40" s="221"/>
      <c r="S40" s="76"/>
      <c r="T40" s="76"/>
      <c r="U40" s="76"/>
      <c r="V40" s="222"/>
      <c r="W40" s="222"/>
      <c r="X40" s="222"/>
      <c r="Y40" s="79"/>
      <c r="Z40" s="79"/>
      <c r="AA40" s="223"/>
      <c r="AB40" s="223"/>
      <c r="AC40" s="76"/>
      <c r="AD40" s="76"/>
      <c r="AE40" s="221"/>
      <c r="AF40" s="221"/>
      <c r="AG40" s="79"/>
      <c r="AH40" s="80">
        <v>2</v>
      </c>
      <c r="AI40" s="81">
        <v>44319</v>
      </c>
      <c r="AJ40" s="82" t="s">
        <v>299</v>
      </c>
      <c r="AK40" s="83" t="s">
        <v>216</v>
      </c>
      <c r="AL40" s="83" t="s">
        <v>208</v>
      </c>
      <c r="AM40" s="84">
        <v>0.82986111111111116</v>
      </c>
      <c r="AN40" s="84">
        <v>0.84027777777777779</v>
      </c>
      <c r="AO40" s="84">
        <v>0.97222222222222221</v>
      </c>
      <c r="AP40" s="84">
        <v>0.97916666666666663</v>
      </c>
      <c r="AQ40" s="85">
        <f>IF(AP40&lt;AM40,(AP40+1)-AM40,AP40-AM40)</f>
        <v>0.14930555555555547</v>
      </c>
      <c r="AR40" s="85">
        <f>IF(AO40&lt;AN40,(AO40+1)-AN40,AO40-AN40)</f>
        <v>0.13194444444444442</v>
      </c>
      <c r="AS40" s="86">
        <f>IF(AR40&lt;&gt;0,1,"")</f>
        <v>1</v>
      </c>
      <c r="AT40" s="87">
        <f>IF(AM40&lt;&gt;0,AM40-(6/24)+1440,"")</f>
        <v>1440.5798611111111</v>
      </c>
      <c r="AU40" s="258">
        <v>16.2</v>
      </c>
      <c r="AV40" s="111"/>
      <c r="AW40" s="111"/>
      <c r="AX40" s="111"/>
      <c r="AY40" s="111">
        <v>23.7</v>
      </c>
      <c r="AZ40" s="111"/>
      <c r="BA40" s="111">
        <v>5.4</v>
      </c>
      <c r="BB40" s="88"/>
      <c r="BC40" s="90" t="s">
        <v>308</v>
      </c>
      <c r="BD40" s="89">
        <f>BC40*0.0004536</f>
        <v>39.263162399999999</v>
      </c>
      <c r="BE40" s="91"/>
      <c r="BF40" s="92"/>
      <c r="BG40" s="92"/>
      <c r="BH40" s="80">
        <v>4</v>
      </c>
      <c r="BI40" s="93"/>
      <c r="BJ40" s="93"/>
      <c r="BK40" s="93"/>
      <c r="BL40" s="93"/>
      <c r="BM40" s="94"/>
      <c r="BN40" s="94"/>
      <c r="BO40" s="94"/>
      <c r="BP40" s="95">
        <v>4</v>
      </c>
      <c r="BQ40" s="96"/>
      <c r="BR40" s="96"/>
      <c r="BS40" s="96"/>
      <c r="BT40" s="97"/>
      <c r="BU40" s="98"/>
      <c r="BV40" s="97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212">
        <v>39.851999999999997</v>
      </c>
      <c r="CJ40" s="76"/>
      <c r="CK40" s="89">
        <f>((CJ40/3.8)*6.7)/1000</f>
        <v>0</v>
      </c>
      <c r="CL40" s="76">
        <v>5321</v>
      </c>
      <c r="CM40" s="91">
        <f>((CL40*6.7)/1)/1000</f>
        <v>35.650700000000008</v>
      </c>
      <c r="CN40" s="91">
        <f>IF(A40="","",IF(CK40=0,CM40,CK40)/2.2)</f>
        <v>16.204863636363637</v>
      </c>
      <c r="CO40" s="91">
        <f>IF(A40="","",(CP40/$BD$4))</f>
        <v>493689.3661695093</v>
      </c>
      <c r="CP40" s="91">
        <f>IF(A40="","",IF(CJ40="",(AJ40*$BA$4),CJ40))</f>
        <v>1876056.5119999999</v>
      </c>
      <c r="CQ40" s="99">
        <f>CN40-AU40</f>
        <v>4.8636363636376245E-3</v>
      </c>
      <c r="CR40" s="91">
        <f>AY40-BA40</f>
        <v>18.299999999999997</v>
      </c>
      <c r="CS40" s="168"/>
      <c r="CT40" s="81"/>
      <c r="CU40" s="192"/>
      <c r="CV40" s="192"/>
      <c r="CW40" s="169"/>
      <c r="CY40" s="83" t="s">
        <v>697</v>
      </c>
      <c r="CZ40" s="83"/>
    </row>
    <row r="41" spans="1:104" s="18" customFormat="1" ht="13.8" hidden="1" thickBot="1" x14ac:dyDescent="0.3">
      <c r="A41" s="100"/>
      <c r="B41" s="76" t="str">
        <f t="shared" si="1"/>
        <v/>
      </c>
      <c r="C41" s="77"/>
      <c r="D41" s="83"/>
      <c r="E41" s="83"/>
      <c r="F41" s="83"/>
      <c r="G41" s="76"/>
      <c r="H41" s="76"/>
      <c r="I41" s="76"/>
      <c r="J41" s="78"/>
      <c r="K41" s="78"/>
      <c r="L41" s="78"/>
      <c r="M41" s="221"/>
      <c r="N41" s="78"/>
      <c r="O41" s="78"/>
      <c r="P41" s="76"/>
      <c r="Q41" s="221"/>
      <c r="R41" s="221"/>
      <c r="S41" s="76"/>
      <c r="T41" s="76"/>
      <c r="U41" s="76"/>
      <c r="V41" s="222"/>
      <c r="W41" s="222"/>
      <c r="X41" s="222"/>
      <c r="Y41" s="79"/>
      <c r="Z41" s="79"/>
      <c r="AA41" s="223"/>
      <c r="AB41" s="223"/>
      <c r="AC41" s="76"/>
      <c r="AD41" s="76"/>
      <c r="AE41" s="221"/>
      <c r="AF41" s="221"/>
      <c r="AG41" s="79"/>
      <c r="AH41" s="80">
        <v>3</v>
      </c>
      <c r="AI41" s="81"/>
      <c r="AJ41" s="82"/>
      <c r="AK41" s="83"/>
      <c r="AL41" s="83"/>
      <c r="AM41" s="84"/>
      <c r="AN41" s="84"/>
      <c r="AO41" s="84"/>
      <c r="AP41" s="192"/>
      <c r="AQ41" s="85">
        <f>IF(AP41&lt;AM41,(AP41+1)-AM41,AP41-AM41)</f>
        <v>0</v>
      </c>
      <c r="AR41" s="85">
        <f>IF(AO41&lt;AN41,(AO41+1)-AN41,AO41-AN41)</f>
        <v>0</v>
      </c>
      <c r="AS41" s="86" t="str">
        <f>IF(AR41&lt;&gt;0,1,"")</f>
        <v/>
      </c>
      <c r="AT41" s="87" t="str">
        <f>IF(AM41&lt;&gt;0,AM41-(6/24)+1440,"")</f>
        <v/>
      </c>
      <c r="AU41" s="111"/>
      <c r="AV41" s="111"/>
      <c r="AW41" s="111"/>
      <c r="AX41" s="111"/>
      <c r="AY41" s="111"/>
      <c r="AZ41" s="111"/>
      <c r="BA41" s="111"/>
      <c r="BB41" s="88"/>
      <c r="BC41" s="90"/>
      <c r="BD41" s="89">
        <f>BC41*0.0004536</f>
        <v>0</v>
      </c>
      <c r="BE41" s="91"/>
      <c r="BF41" s="92"/>
      <c r="BG41" s="92"/>
      <c r="BH41" s="80"/>
      <c r="BI41" s="93"/>
      <c r="BJ41" s="93"/>
      <c r="BK41" s="93"/>
      <c r="BL41" s="93"/>
      <c r="BM41" s="94"/>
      <c r="BN41" s="94"/>
      <c r="BO41" s="94"/>
      <c r="BP41" s="95"/>
      <c r="BQ41" s="96"/>
      <c r="BR41" s="96"/>
      <c r="BS41" s="96"/>
      <c r="BT41" s="97"/>
      <c r="BU41" s="98"/>
      <c r="BV41" s="97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212"/>
      <c r="CJ41" s="76"/>
      <c r="CK41" s="89">
        <f>((CJ41/3.8)*6.7)/1000</f>
        <v>0</v>
      </c>
      <c r="CL41" s="76"/>
      <c r="CM41" s="91">
        <f>((CL41*6.7)/1)/1000</f>
        <v>0</v>
      </c>
      <c r="CN41" s="91" t="str">
        <f>IF(A41="","",IF(CK41=0,CM41,CK41)/2.2)</f>
        <v/>
      </c>
      <c r="CO41" s="91" t="str">
        <f>IF(A41="","",(CP41/$BD$4))</f>
        <v/>
      </c>
      <c r="CP41" s="91" t="str">
        <f>IF(A41="","",IF(CJ41="",(AJ41*$BA$4),CJ41))</f>
        <v/>
      </c>
      <c r="CQ41" s="99"/>
      <c r="CR41" s="91">
        <f>AY41-BA41</f>
        <v>0</v>
      </c>
      <c r="CS41" s="83"/>
      <c r="CT41" s="81"/>
      <c r="CU41" s="192"/>
      <c r="CV41" s="192"/>
      <c r="CW41" s="169"/>
      <c r="CY41" s="76"/>
      <c r="CZ41" s="76"/>
    </row>
    <row r="42" spans="1:104" s="18" customFormat="1" ht="13.8" hidden="1" thickBot="1" x14ac:dyDescent="0.3">
      <c r="A42" s="100"/>
      <c r="B42" s="76" t="str">
        <f t="shared" si="1"/>
        <v/>
      </c>
      <c r="C42" s="77"/>
      <c r="D42" s="83"/>
      <c r="E42" s="83"/>
      <c r="F42" s="83"/>
      <c r="G42" s="76"/>
      <c r="H42" s="76"/>
      <c r="I42" s="76"/>
      <c r="J42" s="78"/>
      <c r="K42" s="78"/>
      <c r="L42" s="78"/>
      <c r="M42" s="221"/>
      <c r="N42" s="78"/>
      <c r="O42" s="78"/>
      <c r="P42" s="76"/>
      <c r="Q42" s="221"/>
      <c r="R42" s="221"/>
      <c r="S42" s="76"/>
      <c r="T42" s="76"/>
      <c r="U42" s="76"/>
      <c r="V42" s="222"/>
      <c r="W42" s="222"/>
      <c r="X42" s="222"/>
      <c r="Y42" s="79"/>
      <c r="Z42" s="79"/>
      <c r="AA42" s="223"/>
      <c r="AB42" s="223"/>
      <c r="AC42" s="76"/>
      <c r="AD42" s="76"/>
      <c r="AE42" s="221"/>
      <c r="AF42" s="221"/>
      <c r="AG42" s="79"/>
      <c r="AH42" s="102">
        <v>4</v>
      </c>
      <c r="AI42" s="103"/>
      <c r="AJ42" s="104"/>
      <c r="AK42" s="105"/>
      <c r="AL42" s="106"/>
      <c r="AM42" s="107"/>
      <c r="AN42" s="107"/>
      <c r="AO42" s="107"/>
      <c r="AP42" s="107"/>
      <c r="AQ42" s="108">
        <f>IF(AP42&lt;AM42,(AP42+1)-AM42,AP42-AM42)</f>
        <v>0</v>
      </c>
      <c r="AR42" s="108">
        <f>IF(AO42&lt;AN42,(AO42+1)-AN42,AO42-AN42)</f>
        <v>0</v>
      </c>
      <c r="AS42" s="109" t="str">
        <f>IF(AR42&lt;&gt;0,1,"")</f>
        <v/>
      </c>
      <c r="AT42" s="110" t="str">
        <f>IF(AM42&lt;&gt;0,AM42-(6/24)+1440,"")</f>
        <v/>
      </c>
      <c r="AU42" s="111"/>
      <c r="AV42" s="112"/>
      <c r="AW42" s="112"/>
      <c r="AX42" s="111"/>
      <c r="AY42" s="88"/>
      <c r="AZ42" s="240"/>
      <c r="BA42" s="111"/>
      <c r="BB42" s="111"/>
      <c r="BC42" s="113"/>
      <c r="BD42" s="112">
        <f>BC42*0.0004536</f>
        <v>0</v>
      </c>
      <c r="BE42" s="114"/>
      <c r="BF42" s="115"/>
      <c r="BG42" s="115"/>
      <c r="BH42" s="102"/>
      <c r="BI42" s="116"/>
      <c r="BJ42" s="116"/>
      <c r="BK42" s="116"/>
      <c r="BL42" s="116"/>
      <c r="BM42" s="117"/>
      <c r="BN42" s="117"/>
      <c r="BO42" s="117"/>
      <c r="BP42" s="118"/>
      <c r="BQ42" s="119"/>
      <c r="BR42" s="119"/>
      <c r="BS42" s="119"/>
      <c r="BT42" s="120"/>
      <c r="BU42" s="121"/>
      <c r="BV42" s="120"/>
      <c r="BW42" s="122"/>
      <c r="BX42" s="122"/>
      <c r="BY42" s="122"/>
      <c r="BZ42" s="122"/>
      <c r="CA42" s="122"/>
      <c r="CB42" s="122"/>
      <c r="CC42" s="122"/>
      <c r="CD42" s="122"/>
      <c r="CE42" s="122"/>
      <c r="CF42" s="122"/>
      <c r="CG42" s="122"/>
      <c r="CH42" s="122"/>
      <c r="CI42" s="212"/>
      <c r="CJ42" s="122"/>
      <c r="CK42" s="112">
        <f>((CJ42/3.8)*6.7)/1000</f>
        <v>0</v>
      </c>
      <c r="CL42" s="122"/>
      <c r="CM42" s="114">
        <f>((CL42*6.7)/1)/1000</f>
        <v>0</v>
      </c>
      <c r="CN42" s="114" t="str">
        <f>IF(A42="","",IF(CK42=0,CM42,CK42)/2.2)</f>
        <v/>
      </c>
      <c r="CO42" s="114" t="str">
        <f>IF(A42="","",(CP42/$BD$4))</f>
        <v/>
      </c>
      <c r="CP42" s="114" t="str">
        <f>IF(A42="","",IF(CJ42="",(AJ42*$BA$4),CJ42))</f>
        <v/>
      </c>
      <c r="CQ42" s="99"/>
      <c r="CR42" s="114">
        <f>AY42-BA42</f>
        <v>0</v>
      </c>
      <c r="CS42" s="122"/>
      <c r="CT42" s="202"/>
      <c r="CU42" s="203"/>
      <c r="CV42" s="203"/>
      <c r="CW42" s="204"/>
      <c r="CY42" s="76"/>
      <c r="CZ42" s="76"/>
    </row>
    <row r="43" spans="1:104" s="18" customFormat="1" ht="13.8" hidden="1" thickBot="1" x14ac:dyDescent="0.3">
      <c r="A43" s="124"/>
      <c r="B43" s="125" t="str">
        <f t="shared" si="1"/>
        <v/>
      </c>
      <c r="C43" s="126"/>
      <c r="D43" s="127"/>
      <c r="E43" s="127"/>
      <c r="F43" s="127"/>
      <c r="G43" s="127"/>
      <c r="H43" s="127"/>
      <c r="I43" s="128"/>
      <c r="J43" s="128"/>
      <c r="K43" s="128"/>
      <c r="L43" s="128"/>
      <c r="M43" s="224"/>
      <c r="N43" s="128"/>
      <c r="O43" s="128"/>
      <c r="P43" s="125"/>
      <c r="Q43" s="224"/>
      <c r="R43" s="224"/>
      <c r="S43" s="125"/>
      <c r="T43" s="125"/>
      <c r="U43" s="125"/>
      <c r="V43" s="225"/>
      <c r="W43" s="225"/>
      <c r="X43" s="225"/>
      <c r="Y43" s="129"/>
      <c r="Z43" s="129"/>
      <c r="AA43" s="226"/>
      <c r="AB43" s="226"/>
      <c r="AC43" s="125"/>
      <c r="AD43" s="125"/>
      <c r="AE43" s="224"/>
      <c r="AF43" s="224"/>
      <c r="AG43" s="130"/>
      <c r="AH43" s="238" t="s">
        <v>141</v>
      </c>
      <c r="AI43" s="239"/>
      <c r="AJ43" s="131"/>
      <c r="AK43" s="132"/>
      <c r="AL43" s="132"/>
      <c r="AM43" s="132"/>
      <c r="AN43" s="132"/>
      <c r="AO43" s="132"/>
      <c r="AP43" s="133"/>
      <c r="AQ43" s="133">
        <f>SUM(AQ39:AQ42)</f>
        <v>0.29513888888888873</v>
      </c>
      <c r="AR43" s="133">
        <f>SUM(AR39:AR42)</f>
        <v>0.26388888888888884</v>
      </c>
      <c r="AS43" s="134">
        <f>SUM(AS39:AS42)</f>
        <v>2</v>
      </c>
      <c r="AT43" s="134"/>
      <c r="AU43" s="214"/>
      <c r="AV43" s="135"/>
      <c r="AW43" s="135"/>
      <c r="AX43" s="135"/>
      <c r="AY43" s="132"/>
      <c r="AZ43" s="132"/>
      <c r="BA43" s="132"/>
      <c r="BB43" s="132"/>
      <c r="BC43" s="136"/>
      <c r="BD43" s="135"/>
      <c r="BE43" s="135"/>
      <c r="BF43" s="137"/>
      <c r="BG43" s="137"/>
      <c r="BH43" s="239"/>
      <c r="BI43" s="239"/>
      <c r="BJ43" s="239"/>
      <c r="BK43" s="138"/>
      <c r="BL43" s="138"/>
      <c r="BM43" s="138"/>
      <c r="BN43" s="138"/>
      <c r="BO43" s="138"/>
      <c r="BP43" s="139"/>
      <c r="BQ43" s="139"/>
      <c r="BR43" s="139"/>
      <c r="BS43" s="139"/>
      <c r="BT43" s="140"/>
      <c r="BU43" s="140"/>
      <c r="BV43" s="140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214"/>
      <c r="CJ43" s="132"/>
      <c r="CK43" s="135">
        <f>SUM(CK39:CK42)</f>
        <v>0</v>
      </c>
      <c r="CL43" s="132"/>
      <c r="CM43" s="135">
        <f>SUM(CM39:CM42)</f>
        <v>73.385100000000008</v>
      </c>
      <c r="CN43" s="135">
        <f>SUM(CN39:CN42)</f>
        <v>33.356863636363634</v>
      </c>
      <c r="CO43" s="135">
        <f>SUM(CO39:CO42)</f>
        <v>987498.09630569397</v>
      </c>
      <c r="CP43" s="135">
        <f>SUM(CP39:CP42)</f>
        <v>3752566.6159999999</v>
      </c>
      <c r="CQ43" s="135">
        <f>SUM(CQ39:CQ42)</f>
        <v>6.8636363636365161E-3</v>
      </c>
      <c r="CR43" s="132"/>
      <c r="CS43" s="132"/>
      <c r="CT43" s="132"/>
      <c r="CU43" s="132"/>
      <c r="CV43" s="132"/>
      <c r="CW43" s="141"/>
      <c r="CY43" s="214"/>
      <c r="CZ43" s="214"/>
    </row>
    <row r="44" spans="1:104" s="18" customFormat="1" x14ac:dyDescent="0.25">
      <c r="A44" s="100">
        <v>4330</v>
      </c>
      <c r="B44" s="51" t="str">
        <f t="shared" si="1"/>
        <v>4330-4131-1</v>
      </c>
      <c r="C44" s="52">
        <v>1</v>
      </c>
      <c r="D44" s="53" t="s">
        <v>205</v>
      </c>
      <c r="E44" s="53" t="s">
        <v>262</v>
      </c>
      <c r="F44" s="53" t="s">
        <v>385</v>
      </c>
      <c r="G44" s="53" t="s">
        <v>400</v>
      </c>
      <c r="H44" s="53"/>
      <c r="I44" s="70"/>
      <c r="J44" s="54"/>
      <c r="K44" s="54"/>
      <c r="L44" s="54"/>
      <c r="M44" s="218"/>
      <c r="N44" s="54"/>
      <c r="O44" s="54"/>
      <c r="P44" s="51"/>
      <c r="Q44" s="218"/>
      <c r="R44" s="218"/>
      <c r="S44" s="51"/>
      <c r="T44" s="51"/>
      <c r="U44" s="51"/>
      <c r="V44" s="219"/>
      <c r="W44" s="219"/>
      <c r="X44" s="220"/>
      <c r="Y44" s="55"/>
      <c r="Z44" s="55"/>
      <c r="AA44" s="219"/>
      <c r="AB44" s="219"/>
      <c r="AC44" s="51"/>
      <c r="AD44" s="51"/>
      <c r="AE44" s="218"/>
      <c r="AF44" s="218"/>
      <c r="AG44" s="55"/>
      <c r="AH44" s="56">
        <v>1</v>
      </c>
      <c r="AI44" s="57">
        <v>44320</v>
      </c>
      <c r="AJ44" s="58" t="s">
        <v>214</v>
      </c>
      <c r="AK44" s="59" t="s">
        <v>208</v>
      </c>
      <c r="AL44" s="59" t="s">
        <v>216</v>
      </c>
      <c r="AM44" s="60">
        <v>0.21180555555555555</v>
      </c>
      <c r="AN44" s="60">
        <v>0.22569444444444445</v>
      </c>
      <c r="AO44" s="60">
        <v>0.3576388888888889</v>
      </c>
      <c r="AP44" s="60">
        <v>0.36458333333333331</v>
      </c>
      <c r="AQ44" s="61">
        <f>IF(AP44&lt;AM44,(AP44+1)-AM44,AP44-AM44)</f>
        <v>0.15277777777777776</v>
      </c>
      <c r="AR44" s="61">
        <f>IF(AO44&lt;AN44,(AO44+1)-AN44,AO44-AN44)</f>
        <v>0.13194444444444445</v>
      </c>
      <c r="AS44" s="62">
        <f>IF(AR44&lt;&gt;0,1,"")</f>
        <v>1</v>
      </c>
      <c r="AT44" s="63">
        <f>IF(AM44&lt;&gt;0,AM44-(6/24)+1440,"")</f>
        <v>1439.9618055555557</v>
      </c>
      <c r="AU44" s="111">
        <v>20.6</v>
      </c>
      <c r="AV44" s="111"/>
      <c r="AW44" s="111"/>
      <c r="AX44" s="111"/>
      <c r="AY44" s="244">
        <v>25.5</v>
      </c>
      <c r="AZ44" s="111"/>
      <c r="BA44" s="111">
        <v>8.5</v>
      </c>
      <c r="BB44" s="66"/>
      <c r="BC44" s="51">
        <v>58968</v>
      </c>
      <c r="BD44" s="65">
        <f>BC44*0.0004536</f>
        <v>26.747884800000001</v>
      </c>
      <c r="BE44" s="67"/>
      <c r="BF44" s="68"/>
      <c r="BG44" s="68"/>
      <c r="BH44" s="69">
        <v>3</v>
      </c>
      <c r="BI44" s="70"/>
      <c r="BJ44" s="70"/>
      <c r="BK44" s="70"/>
      <c r="BL44" s="70"/>
      <c r="BM44" s="71"/>
      <c r="BN44" s="71"/>
      <c r="BO44" s="71"/>
      <c r="BP44" s="72">
        <v>3</v>
      </c>
      <c r="BQ44" s="73"/>
      <c r="BR44" s="73"/>
      <c r="BS44" s="73"/>
      <c r="BT44" s="74"/>
      <c r="BU44" s="75"/>
      <c r="BV44" s="74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212">
        <v>26.803999999999998</v>
      </c>
      <c r="CJ44" s="51"/>
      <c r="CK44" s="65">
        <f>((CJ44/3.8)*6.7)/1000</f>
        <v>0</v>
      </c>
      <c r="CL44" s="76">
        <v>6784</v>
      </c>
      <c r="CM44" s="67">
        <f>((CL44*6.7)/1)/1000</f>
        <v>45.452800000000003</v>
      </c>
      <c r="CN44" s="67">
        <f>IF(A44="","",IF(CK44=0,CM44,CK44)/2.2)</f>
        <v>20.660363636363638</v>
      </c>
      <c r="CO44" s="67">
        <f>IF(A44="","",(CP44/$BD$4))</f>
        <v>493092.54633613222</v>
      </c>
      <c r="CP44" s="67">
        <f>IF(A44="","",IF(CJ44="",(AJ44*$BA$4),CJ44))</f>
        <v>1873788.5519999999</v>
      </c>
      <c r="CQ44" s="64">
        <f>CN44-AU44</f>
        <v>6.0363636363636175E-2</v>
      </c>
      <c r="CR44" s="67">
        <f>AY44-BA44</f>
        <v>17</v>
      </c>
      <c r="CS44" s="155"/>
      <c r="CT44" s="199"/>
      <c r="CU44" s="200"/>
      <c r="CV44" s="200"/>
      <c r="CW44" s="201"/>
      <c r="CY44" s="228" t="s">
        <v>697</v>
      </c>
      <c r="CZ44" s="228"/>
    </row>
    <row r="45" spans="1:104" s="18" customFormat="1" ht="13.8" thickBot="1" x14ac:dyDescent="0.3">
      <c r="A45" s="100">
        <v>4330</v>
      </c>
      <c r="B45" s="76" t="str">
        <f t="shared" si="1"/>
        <v>4330-4132-2</v>
      </c>
      <c r="C45" s="77">
        <v>1</v>
      </c>
      <c r="D45" s="83" t="s">
        <v>205</v>
      </c>
      <c r="E45" s="83" t="s">
        <v>262</v>
      </c>
      <c r="F45" s="83" t="s">
        <v>385</v>
      </c>
      <c r="G45" s="83" t="s">
        <v>400</v>
      </c>
      <c r="H45" s="76"/>
      <c r="I45" s="76"/>
      <c r="J45" s="78"/>
      <c r="K45" s="78"/>
      <c r="L45" s="78"/>
      <c r="M45" s="221"/>
      <c r="N45" s="78"/>
      <c r="O45" s="78"/>
      <c r="P45" s="76"/>
      <c r="Q45" s="221"/>
      <c r="R45" s="221"/>
      <c r="S45" s="76"/>
      <c r="T45" s="76"/>
      <c r="U45" s="76"/>
      <c r="V45" s="222"/>
      <c r="W45" s="222"/>
      <c r="X45" s="222"/>
      <c r="Y45" s="79"/>
      <c r="Z45" s="79"/>
      <c r="AA45" s="223"/>
      <c r="AB45" s="223"/>
      <c r="AC45" s="76"/>
      <c r="AD45" s="76"/>
      <c r="AE45" s="221"/>
      <c r="AF45" s="221"/>
      <c r="AG45" s="79"/>
      <c r="AH45" s="80">
        <v>2</v>
      </c>
      <c r="AI45" s="81">
        <v>44320</v>
      </c>
      <c r="AJ45" s="82" t="s">
        <v>304</v>
      </c>
      <c r="AK45" s="83" t="s">
        <v>216</v>
      </c>
      <c r="AL45" s="83" t="s">
        <v>208</v>
      </c>
      <c r="AM45" s="84">
        <v>0.42708333333333331</v>
      </c>
      <c r="AN45" s="84">
        <v>0.4548611111111111</v>
      </c>
      <c r="AO45" s="84">
        <v>0.58333333333333337</v>
      </c>
      <c r="AP45" s="84">
        <v>0.59027777777777779</v>
      </c>
      <c r="AQ45" s="85">
        <f>IF(AP45&lt;AM45,(AP45+1)-AM45,AP45-AM45)</f>
        <v>0.16319444444444448</v>
      </c>
      <c r="AR45" s="85">
        <f>IF(AO45&lt;AN45,(AO45+1)-AN45,AO45-AN45)</f>
        <v>0.12847222222222227</v>
      </c>
      <c r="AS45" s="86">
        <f>IF(AR45&lt;&gt;0,1,"")</f>
        <v>1</v>
      </c>
      <c r="AT45" s="87">
        <f>IF(AM45&lt;&gt;0,AM45-(6/24)+1440,"")</f>
        <v>1440.1770833333333</v>
      </c>
      <c r="AU45" s="111">
        <v>15.7</v>
      </c>
      <c r="AV45" s="111"/>
      <c r="AW45" s="111"/>
      <c r="AX45" s="111"/>
      <c r="AY45" s="111">
        <v>24</v>
      </c>
      <c r="AZ45" s="111"/>
      <c r="BA45" s="111">
        <v>5.9</v>
      </c>
      <c r="BB45" s="88"/>
      <c r="BC45" s="90" t="s">
        <v>401</v>
      </c>
      <c r="BD45" s="89">
        <f>BC45*0.0004536</f>
        <v>39.718123200000001</v>
      </c>
      <c r="BE45" s="91"/>
      <c r="BF45" s="92"/>
      <c r="BG45" s="92"/>
      <c r="BH45" s="80">
        <v>4</v>
      </c>
      <c r="BI45" s="93"/>
      <c r="BJ45" s="93"/>
      <c r="BK45" s="93"/>
      <c r="BL45" s="93"/>
      <c r="BM45" s="94"/>
      <c r="BN45" s="94"/>
      <c r="BO45" s="94"/>
      <c r="BP45" s="95">
        <v>4</v>
      </c>
      <c r="BQ45" s="96"/>
      <c r="BR45" s="96"/>
      <c r="BS45" s="96"/>
      <c r="BT45" s="97"/>
      <c r="BU45" s="98"/>
      <c r="BV45" s="97"/>
      <c r="BW45" s="76"/>
      <c r="BX45" s="76"/>
      <c r="BY45" s="76"/>
      <c r="BZ45" s="76"/>
      <c r="CA45" s="76"/>
      <c r="CB45" s="76"/>
      <c r="CC45" s="76"/>
      <c r="CD45" s="76"/>
      <c r="CE45" s="76"/>
      <c r="CF45" s="76"/>
      <c r="CG45" s="76"/>
      <c r="CH45" s="76"/>
      <c r="CI45" s="212">
        <v>39.801000000000002</v>
      </c>
      <c r="CJ45" s="76"/>
      <c r="CK45" s="89">
        <f>((CJ45/3.8)*6.7)/1000</f>
        <v>0</v>
      </c>
      <c r="CL45" s="76">
        <v>5158</v>
      </c>
      <c r="CM45" s="91">
        <f>((CL45*6.7)/1)/1000</f>
        <v>34.558599999999998</v>
      </c>
      <c r="CN45" s="91">
        <f>IF(A45="","",IF(CK45=0,CM45,CK45)/2.2)</f>
        <v>15.708454545454543</v>
      </c>
      <c r="CO45" s="91">
        <f>IF(A45="","",(CP45/$BD$4))</f>
        <v>493211.91030280764</v>
      </c>
      <c r="CP45" s="91">
        <f>IF(A45="","",IF(CJ45="",(AJ45*$BA$4),CJ45))</f>
        <v>1874242.1439999999</v>
      </c>
      <c r="CQ45" s="99">
        <f>CN45-AU45</f>
        <v>8.4545454545441601E-3</v>
      </c>
      <c r="CR45" s="91">
        <f>AY45-BA45</f>
        <v>18.100000000000001</v>
      </c>
      <c r="CS45" s="168"/>
      <c r="CT45" s="81"/>
      <c r="CU45" s="192"/>
      <c r="CV45" s="192"/>
      <c r="CW45" s="169"/>
      <c r="CY45" s="83" t="s">
        <v>697</v>
      </c>
      <c r="CZ45" s="83"/>
    </row>
    <row r="46" spans="1:104" s="18" customFormat="1" ht="13.8" hidden="1" thickBot="1" x14ac:dyDescent="0.3">
      <c r="A46" s="100"/>
      <c r="B46" s="76" t="str">
        <f t="shared" si="1"/>
        <v/>
      </c>
      <c r="C46" s="77"/>
      <c r="D46" s="83"/>
      <c r="E46" s="83"/>
      <c r="F46" s="83"/>
      <c r="G46" s="76"/>
      <c r="H46" s="76"/>
      <c r="I46" s="76"/>
      <c r="J46" s="78"/>
      <c r="K46" s="78"/>
      <c r="L46" s="78"/>
      <c r="M46" s="221"/>
      <c r="N46" s="78"/>
      <c r="O46" s="78"/>
      <c r="P46" s="76"/>
      <c r="Q46" s="221"/>
      <c r="R46" s="221"/>
      <c r="S46" s="76"/>
      <c r="T46" s="76"/>
      <c r="U46" s="76"/>
      <c r="V46" s="222"/>
      <c r="W46" s="222"/>
      <c r="X46" s="222"/>
      <c r="Y46" s="79"/>
      <c r="Z46" s="79"/>
      <c r="AA46" s="223"/>
      <c r="AB46" s="223"/>
      <c r="AC46" s="76"/>
      <c r="AD46" s="76"/>
      <c r="AE46" s="221"/>
      <c r="AF46" s="221"/>
      <c r="AG46" s="79"/>
      <c r="AH46" s="80">
        <v>3</v>
      </c>
      <c r="AI46" s="81"/>
      <c r="AJ46" s="82"/>
      <c r="AK46" s="83"/>
      <c r="AL46" s="83"/>
      <c r="AM46" s="84"/>
      <c r="AN46" s="84"/>
      <c r="AO46" s="84"/>
      <c r="AP46" s="192"/>
      <c r="AQ46" s="85">
        <f>IF(AP46&lt;AM46,(AP46+1)-AM46,AP46-AM46)</f>
        <v>0</v>
      </c>
      <c r="AR46" s="85">
        <f>IF(AO46&lt;AN46,(AO46+1)-AN46,AO46-AN46)</f>
        <v>0</v>
      </c>
      <c r="AS46" s="86" t="str">
        <f>IF(AR46&lt;&gt;0,1,"")</f>
        <v/>
      </c>
      <c r="AT46" s="87" t="str">
        <f>IF(AM46&lt;&gt;0,AM46-(6/24)+1440,"")</f>
        <v/>
      </c>
      <c r="AU46" s="111"/>
      <c r="AV46" s="111"/>
      <c r="AW46" s="111"/>
      <c r="AX46" s="111"/>
      <c r="AY46" s="111"/>
      <c r="AZ46" s="111"/>
      <c r="BA46" s="111"/>
      <c r="BB46" s="88"/>
      <c r="BC46" s="90"/>
      <c r="BD46" s="89">
        <f>BC46*0.0004536</f>
        <v>0</v>
      </c>
      <c r="BE46" s="91"/>
      <c r="BF46" s="92"/>
      <c r="BG46" s="92"/>
      <c r="BH46" s="80"/>
      <c r="BI46" s="93"/>
      <c r="BJ46" s="93"/>
      <c r="BK46" s="93"/>
      <c r="BL46" s="93"/>
      <c r="BM46" s="94"/>
      <c r="BN46" s="94"/>
      <c r="BO46" s="94"/>
      <c r="BP46" s="95"/>
      <c r="BQ46" s="96"/>
      <c r="BR46" s="96"/>
      <c r="BS46" s="96"/>
      <c r="BT46" s="97"/>
      <c r="BU46" s="98"/>
      <c r="BV46" s="97"/>
      <c r="BW46" s="76"/>
      <c r="BX46" s="76"/>
      <c r="BY46" s="76"/>
      <c r="BZ46" s="76"/>
      <c r="CA46" s="76"/>
      <c r="CB46" s="76"/>
      <c r="CC46" s="76"/>
      <c r="CD46" s="76"/>
      <c r="CE46" s="76"/>
      <c r="CF46" s="76"/>
      <c r="CG46" s="76"/>
      <c r="CH46" s="76"/>
      <c r="CI46" s="212"/>
      <c r="CJ46" s="76"/>
      <c r="CK46" s="89">
        <f>((CJ46/3.8)*6.7)/1000</f>
        <v>0</v>
      </c>
      <c r="CL46" s="76"/>
      <c r="CM46" s="91">
        <f>((CL46*6.7)/1)/1000</f>
        <v>0</v>
      </c>
      <c r="CN46" s="91" t="str">
        <f>IF(A46="","",IF(CK46=0,CM46,CK46)/2.2)</f>
        <v/>
      </c>
      <c r="CO46" s="91" t="str">
        <f>IF(A46="","",(CP46/$BD$4))</f>
        <v/>
      </c>
      <c r="CP46" s="91" t="str">
        <f>IF(A46="","",IF(CJ46="",(AJ46*$BA$4),CJ46))</f>
        <v/>
      </c>
      <c r="CQ46" s="99"/>
      <c r="CR46" s="91">
        <f>AY46-BA46</f>
        <v>0</v>
      </c>
      <c r="CS46" s="83" t="s">
        <v>142</v>
      </c>
      <c r="CT46" s="81"/>
      <c r="CU46" s="192"/>
      <c r="CV46" s="192"/>
      <c r="CW46" s="169"/>
      <c r="CY46" s="76"/>
      <c r="CZ46" s="76"/>
    </row>
    <row r="47" spans="1:104" s="18" customFormat="1" ht="13.8" hidden="1" thickBot="1" x14ac:dyDescent="0.3">
      <c r="A47" s="100"/>
      <c r="B47" s="76" t="str">
        <f t="shared" si="1"/>
        <v/>
      </c>
      <c r="C47" s="77"/>
      <c r="D47" s="83"/>
      <c r="E47" s="83"/>
      <c r="F47" s="83"/>
      <c r="G47" s="76"/>
      <c r="H47" s="76"/>
      <c r="I47" s="76"/>
      <c r="J47" s="78"/>
      <c r="K47" s="78"/>
      <c r="L47" s="78"/>
      <c r="M47" s="221"/>
      <c r="N47" s="78"/>
      <c r="O47" s="78"/>
      <c r="P47" s="76"/>
      <c r="Q47" s="221"/>
      <c r="R47" s="221"/>
      <c r="S47" s="76"/>
      <c r="T47" s="76"/>
      <c r="U47" s="76"/>
      <c r="V47" s="222"/>
      <c r="W47" s="222"/>
      <c r="X47" s="222"/>
      <c r="Y47" s="79"/>
      <c r="Z47" s="79"/>
      <c r="AA47" s="223"/>
      <c r="AB47" s="223"/>
      <c r="AC47" s="76"/>
      <c r="AD47" s="76"/>
      <c r="AE47" s="221"/>
      <c r="AF47" s="221"/>
      <c r="AG47" s="79"/>
      <c r="AH47" s="102">
        <v>4</v>
      </c>
      <c r="AI47" s="103"/>
      <c r="AJ47" s="104"/>
      <c r="AK47" s="105"/>
      <c r="AL47" s="106"/>
      <c r="AM47" s="107"/>
      <c r="AN47" s="107"/>
      <c r="AO47" s="107"/>
      <c r="AP47" s="107"/>
      <c r="AQ47" s="108">
        <f>IF(AP47&lt;AM47,(AP47+1)-AM47,AP47-AM47)</f>
        <v>0</v>
      </c>
      <c r="AR47" s="108">
        <f>IF(AO47&lt;AN47,(AO47+1)-AN47,AO47-AN47)</f>
        <v>0</v>
      </c>
      <c r="AS47" s="109" t="str">
        <f>IF(AR47&lt;&gt;0,1,"")</f>
        <v/>
      </c>
      <c r="AT47" s="110" t="str">
        <f>IF(AM47&lt;&gt;0,AM47-(6/24)+1440,"")</f>
        <v/>
      </c>
      <c r="AU47" s="111"/>
      <c r="AV47" s="112"/>
      <c r="AW47" s="112"/>
      <c r="AX47" s="111"/>
      <c r="AY47" s="88"/>
      <c r="AZ47" s="240"/>
      <c r="BA47" s="111"/>
      <c r="BB47" s="111"/>
      <c r="BC47" s="113"/>
      <c r="BD47" s="112">
        <f>BC47*0.0004536</f>
        <v>0</v>
      </c>
      <c r="BE47" s="114"/>
      <c r="BF47" s="115"/>
      <c r="BG47" s="115"/>
      <c r="BH47" s="102"/>
      <c r="BI47" s="116"/>
      <c r="BJ47" s="116"/>
      <c r="BK47" s="116"/>
      <c r="BL47" s="116"/>
      <c r="BM47" s="117"/>
      <c r="BN47" s="117"/>
      <c r="BO47" s="117"/>
      <c r="BP47" s="118"/>
      <c r="BQ47" s="119"/>
      <c r="BR47" s="119"/>
      <c r="BS47" s="119"/>
      <c r="BT47" s="120"/>
      <c r="BU47" s="121"/>
      <c r="BV47" s="120"/>
      <c r="BW47" s="122"/>
      <c r="BX47" s="122"/>
      <c r="BY47" s="122"/>
      <c r="BZ47" s="122"/>
      <c r="CA47" s="122"/>
      <c r="CB47" s="122"/>
      <c r="CC47" s="122"/>
      <c r="CD47" s="122"/>
      <c r="CE47" s="122"/>
      <c r="CF47" s="122"/>
      <c r="CG47" s="122"/>
      <c r="CH47" s="122"/>
      <c r="CI47" s="212"/>
      <c r="CJ47" s="122"/>
      <c r="CK47" s="112">
        <f>((CJ47/3.8)*6.7)/1000</f>
        <v>0</v>
      </c>
      <c r="CL47" s="122"/>
      <c r="CM47" s="114">
        <f>((CL47*6.7)/1)/1000</f>
        <v>0</v>
      </c>
      <c r="CN47" s="114" t="str">
        <f>IF(A47="","",IF(CK47=0,CM47,CK47)/2.2)</f>
        <v/>
      </c>
      <c r="CO47" s="114" t="str">
        <f>IF(A47="","",(CP47/$BD$4))</f>
        <v/>
      </c>
      <c r="CP47" s="114" t="str">
        <f>IF(A47="","",IF(CJ47="",(AJ47*$BA$4),CJ47))</f>
        <v/>
      </c>
      <c r="CQ47" s="99"/>
      <c r="CR47" s="114">
        <f>AY47-BA47</f>
        <v>0</v>
      </c>
      <c r="CS47" s="122"/>
      <c r="CT47" s="202"/>
      <c r="CU47" s="203"/>
      <c r="CV47" s="203"/>
      <c r="CW47" s="204"/>
      <c r="CY47" s="76"/>
      <c r="CZ47" s="76"/>
    </row>
    <row r="48" spans="1:104" s="18" customFormat="1" ht="13.8" hidden="1" thickBot="1" x14ac:dyDescent="0.3">
      <c r="A48" s="124"/>
      <c r="B48" s="125" t="str">
        <f t="shared" si="1"/>
        <v/>
      </c>
      <c r="C48" s="126"/>
      <c r="D48" s="127"/>
      <c r="E48" s="127"/>
      <c r="F48" s="127"/>
      <c r="G48" s="127"/>
      <c r="H48" s="127"/>
      <c r="I48" s="128"/>
      <c r="J48" s="128"/>
      <c r="K48" s="128"/>
      <c r="L48" s="128"/>
      <c r="M48" s="224"/>
      <c r="N48" s="128"/>
      <c r="O48" s="128"/>
      <c r="P48" s="125"/>
      <c r="Q48" s="224"/>
      <c r="R48" s="224"/>
      <c r="S48" s="125"/>
      <c r="T48" s="125"/>
      <c r="U48" s="125"/>
      <c r="V48" s="225"/>
      <c r="W48" s="225"/>
      <c r="X48" s="225"/>
      <c r="Y48" s="129"/>
      <c r="Z48" s="129"/>
      <c r="AA48" s="226"/>
      <c r="AB48" s="226"/>
      <c r="AC48" s="125"/>
      <c r="AD48" s="125"/>
      <c r="AE48" s="224"/>
      <c r="AF48" s="224"/>
      <c r="AG48" s="130"/>
      <c r="AH48" s="238" t="s">
        <v>141</v>
      </c>
      <c r="AI48" s="239"/>
      <c r="AJ48" s="131"/>
      <c r="AK48" s="132"/>
      <c r="AL48" s="132"/>
      <c r="AM48" s="132"/>
      <c r="AN48" s="132"/>
      <c r="AO48" s="132"/>
      <c r="AP48" s="133"/>
      <c r="AQ48" s="133">
        <f>SUM(AQ44:AQ47)</f>
        <v>0.31597222222222221</v>
      </c>
      <c r="AR48" s="133">
        <f>SUM(AR44:AR47)</f>
        <v>0.26041666666666674</v>
      </c>
      <c r="AS48" s="134">
        <f>SUM(AS44:AS47)</f>
        <v>2</v>
      </c>
      <c r="AT48" s="134"/>
      <c r="AU48" s="214"/>
      <c r="AV48" s="135"/>
      <c r="AW48" s="135"/>
      <c r="AX48" s="135"/>
      <c r="AY48" s="132"/>
      <c r="AZ48" s="132"/>
      <c r="BA48" s="132"/>
      <c r="BB48" s="132"/>
      <c r="BC48" s="136"/>
      <c r="BD48" s="135"/>
      <c r="BE48" s="135"/>
      <c r="BF48" s="137"/>
      <c r="BG48" s="137"/>
      <c r="BH48" s="239"/>
      <c r="BI48" s="239"/>
      <c r="BJ48" s="239"/>
      <c r="BK48" s="138"/>
      <c r="BL48" s="138"/>
      <c r="BM48" s="138"/>
      <c r="BN48" s="138"/>
      <c r="BO48" s="138"/>
      <c r="BP48" s="139"/>
      <c r="BQ48" s="139"/>
      <c r="BR48" s="139"/>
      <c r="BS48" s="139"/>
      <c r="BT48" s="140"/>
      <c r="BU48" s="140"/>
      <c r="BV48" s="140"/>
      <c r="BW48" s="132"/>
      <c r="BX48" s="132"/>
      <c r="BY48" s="132"/>
      <c r="BZ48" s="132"/>
      <c r="CA48" s="132"/>
      <c r="CB48" s="132"/>
      <c r="CC48" s="132"/>
      <c r="CD48" s="132"/>
      <c r="CE48" s="132"/>
      <c r="CF48" s="132"/>
      <c r="CG48" s="132"/>
      <c r="CH48" s="132"/>
      <c r="CI48" s="214"/>
      <c r="CJ48" s="132"/>
      <c r="CK48" s="135">
        <f>SUM(CK44:CK47)</f>
        <v>0</v>
      </c>
      <c r="CL48" s="132"/>
      <c r="CM48" s="135">
        <f>SUM(CM44:CM47)</f>
        <v>80.011400000000009</v>
      </c>
      <c r="CN48" s="135">
        <f>SUM(CN44:CN47)</f>
        <v>36.368818181818185</v>
      </c>
      <c r="CO48" s="135">
        <f>SUM(CO44:CO47)</f>
        <v>986304.45663893991</v>
      </c>
      <c r="CP48" s="135">
        <f>SUM(CP44:CP47)</f>
        <v>3748030.6959999995</v>
      </c>
      <c r="CQ48" s="135">
        <f>SUM(CQ44:CQ47)</f>
        <v>6.8818181818180335E-2</v>
      </c>
      <c r="CR48" s="132"/>
      <c r="CS48" s="132"/>
      <c r="CT48" s="132"/>
      <c r="CU48" s="132"/>
      <c r="CV48" s="132"/>
      <c r="CW48" s="141"/>
      <c r="CY48" s="214"/>
      <c r="CZ48" s="214"/>
    </row>
    <row r="49" spans="1:104" s="18" customFormat="1" x14ac:dyDescent="0.25">
      <c r="A49" s="100">
        <v>4331</v>
      </c>
      <c r="B49" s="51" t="str">
        <f t="shared" ref="B49:B78" si="2">IF(AJ49="","",A49&amp;"-"&amp;AJ49&amp;"-"&amp;AH49)</f>
        <v>4331-4133-1</v>
      </c>
      <c r="C49" s="52">
        <v>1</v>
      </c>
      <c r="D49" s="53" t="s">
        <v>291</v>
      </c>
      <c r="E49" s="53" t="s">
        <v>302</v>
      </c>
      <c r="F49" s="53" t="s">
        <v>220</v>
      </c>
      <c r="G49" s="53" t="s">
        <v>256</v>
      </c>
      <c r="H49" s="53"/>
      <c r="I49" s="70"/>
      <c r="J49" s="54"/>
      <c r="K49" s="54"/>
      <c r="L49" s="54"/>
      <c r="M49" s="218"/>
      <c r="N49" s="54"/>
      <c r="O49" s="54"/>
      <c r="P49" s="51"/>
      <c r="Q49" s="218"/>
      <c r="R49" s="218"/>
      <c r="S49" s="51"/>
      <c r="T49" s="51"/>
      <c r="U49" s="51"/>
      <c r="V49" s="219"/>
      <c r="W49" s="219"/>
      <c r="X49" s="220"/>
      <c r="Y49" s="55"/>
      <c r="Z49" s="55"/>
      <c r="AA49" s="219"/>
      <c r="AB49" s="219"/>
      <c r="AC49" s="51"/>
      <c r="AD49" s="51"/>
      <c r="AE49" s="218"/>
      <c r="AF49" s="218"/>
      <c r="AG49" s="55"/>
      <c r="AH49" s="56">
        <v>1</v>
      </c>
      <c r="AI49" s="57">
        <v>44320</v>
      </c>
      <c r="AJ49" s="58" t="s">
        <v>292</v>
      </c>
      <c r="AK49" s="59" t="s">
        <v>208</v>
      </c>
      <c r="AL49" s="59" t="s">
        <v>216</v>
      </c>
      <c r="AM49" s="60">
        <v>0.69791666666666663</v>
      </c>
      <c r="AN49" s="60">
        <v>0.71180555555555547</v>
      </c>
      <c r="AO49" s="60">
        <v>0.84027777777777779</v>
      </c>
      <c r="AP49" s="60">
        <v>0.85416666666666663</v>
      </c>
      <c r="AQ49" s="61">
        <f>IF(AP49&lt;AM49,(AP49+1)-AM49,AP49-AM49)</f>
        <v>0.15625</v>
      </c>
      <c r="AR49" s="61">
        <f>IF(AO49&lt;AN49,(AO49+1)-AN49,AO49-AN49)</f>
        <v>0.12847222222222232</v>
      </c>
      <c r="AS49" s="62">
        <f>IF(AR49&lt;&gt;0,1,"")</f>
        <v>1</v>
      </c>
      <c r="AT49" s="63">
        <f>IF(AM49&lt;&gt;0,AM49-(6/24)+1440,"")</f>
        <v>1440.4479166666667</v>
      </c>
      <c r="AU49" s="258">
        <v>16.11</v>
      </c>
      <c r="AV49" s="111"/>
      <c r="AW49" s="111"/>
      <c r="AX49" s="111"/>
      <c r="AY49" s="244">
        <v>21.4</v>
      </c>
      <c r="AZ49" s="111"/>
      <c r="BA49" s="111">
        <v>7.4</v>
      </c>
      <c r="BB49" s="66"/>
      <c r="BC49" s="51">
        <v>6679</v>
      </c>
      <c r="BD49" s="65">
        <f>BC49*0.0004536</f>
        <v>3.0295944000000001</v>
      </c>
      <c r="BE49" s="67"/>
      <c r="BF49" s="68"/>
      <c r="BG49" s="68"/>
      <c r="BH49" s="69">
        <v>3</v>
      </c>
      <c r="BI49" s="70"/>
      <c r="BJ49" s="70"/>
      <c r="BK49" s="70"/>
      <c r="BL49" s="70"/>
      <c r="BM49" s="71"/>
      <c r="BN49" s="71"/>
      <c r="BO49" s="71"/>
      <c r="BP49" s="72">
        <v>3</v>
      </c>
      <c r="BQ49" s="73"/>
      <c r="BR49" s="73"/>
      <c r="BS49" s="73"/>
      <c r="BT49" s="74"/>
      <c r="BU49" s="75"/>
      <c r="BV49" s="74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212">
        <v>3.036</v>
      </c>
      <c r="CJ49" s="51"/>
      <c r="CK49" s="65">
        <f>((CJ49/3.8)*6.7)/1000</f>
        <v>0</v>
      </c>
      <c r="CL49" s="76">
        <v>5291</v>
      </c>
      <c r="CM49" s="67">
        <f>((CL49*6.7)/1)/1000</f>
        <v>35.449700000000007</v>
      </c>
      <c r="CN49" s="67">
        <f>IF(A49="","",IF(CK49=0,CM49,CK49)/2.2)</f>
        <v>16.113500000000002</v>
      </c>
      <c r="CO49" s="67">
        <f>IF(A49="","",(CP49/$BD$4))</f>
        <v>493331.27426948311</v>
      </c>
      <c r="CP49" s="67">
        <f>IF(A49="","",IF(CJ49="",(AJ49*$BA$4),CJ49))</f>
        <v>1874695.736</v>
      </c>
      <c r="CQ49" s="64">
        <f>CN49-AU49</f>
        <v>3.5000000000025011E-3</v>
      </c>
      <c r="CR49" s="67">
        <f>AY49-BA49</f>
        <v>13.999999999999998</v>
      </c>
      <c r="CS49" s="155"/>
      <c r="CT49" s="199"/>
      <c r="CU49" s="200"/>
      <c r="CV49" s="200"/>
      <c r="CW49" s="201"/>
      <c r="CY49" s="228" t="s">
        <v>697</v>
      </c>
      <c r="CZ49" s="228"/>
    </row>
    <row r="50" spans="1:104" s="18" customFormat="1" ht="13.8" thickBot="1" x14ac:dyDescent="0.3">
      <c r="A50" s="100">
        <v>4331</v>
      </c>
      <c r="B50" s="76" t="str">
        <f t="shared" si="2"/>
        <v>4331-4134-2</v>
      </c>
      <c r="C50" s="77">
        <v>1</v>
      </c>
      <c r="D50" s="83" t="s">
        <v>291</v>
      </c>
      <c r="E50" s="83" t="s">
        <v>302</v>
      </c>
      <c r="F50" s="83" t="s">
        <v>220</v>
      </c>
      <c r="G50" s="83" t="s">
        <v>256</v>
      </c>
      <c r="H50" s="76"/>
      <c r="I50" s="76"/>
      <c r="J50" s="78"/>
      <c r="K50" s="78"/>
      <c r="L50" s="78"/>
      <c r="M50" s="221"/>
      <c r="N50" s="78"/>
      <c r="O50" s="78"/>
      <c r="P50" s="76"/>
      <c r="Q50" s="221"/>
      <c r="R50" s="221"/>
      <c r="S50" s="76"/>
      <c r="T50" s="76"/>
      <c r="U50" s="76"/>
      <c r="V50" s="222"/>
      <c r="W50" s="222"/>
      <c r="X50" s="222"/>
      <c r="Y50" s="79"/>
      <c r="Z50" s="79"/>
      <c r="AA50" s="223"/>
      <c r="AB50" s="223"/>
      <c r="AC50" s="76"/>
      <c r="AD50" s="76"/>
      <c r="AE50" s="221"/>
      <c r="AF50" s="221"/>
      <c r="AG50" s="79"/>
      <c r="AH50" s="80">
        <v>2</v>
      </c>
      <c r="AI50" s="81">
        <v>44320</v>
      </c>
      <c r="AJ50" s="82" t="s">
        <v>293</v>
      </c>
      <c r="AK50" s="83" t="s">
        <v>216</v>
      </c>
      <c r="AL50" s="83" t="s">
        <v>208</v>
      </c>
      <c r="AM50" s="84">
        <v>0.91666666666666663</v>
      </c>
      <c r="AN50" s="84">
        <v>0.94097222222222221</v>
      </c>
      <c r="AO50" s="84">
        <v>7.2916666666666671E-2</v>
      </c>
      <c r="AP50" s="84">
        <v>8.3333333333333329E-2</v>
      </c>
      <c r="AQ50" s="85">
        <f>IF(AP50&lt;AM50,(AP50+1)-AM50,AP50-AM50)</f>
        <v>0.16666666666666663</v>
      </c>
      <c r="AR50" s="85">
        <f>IF(AO50&lt;AN50,(AO50+1)-AN50,AO50-AN50)</f>
        <v>0.13194444444444453</v>
      </c>
      <c r="AS50" s="86">
        <f>IF(AR50&lt;&gt;0,1,"")</f>
        <v>1</v>
      </c>
      <c r="AT50" s="87">
        <f>IF(AM50&lt;&gt;0,AM50-(6/24)+1440,"")</f>
        <v>1440.6666666666667</v>
      </c>
      <c r="AU50" s="258">
        <v>17.09</v>
      </c>
      <c r="AV50" s="111"/>
      <c r="AW50" s="111"/>
      <c r="AX50" s="111"/>
      <c r="AY50" s="111">
        <v>24.4</v>
      </c>
      <c r="AZ50" s="111"/>
      <c r="BA50" s="111">
        <v>6</v>
      </c>
      <c r="BB50" s="88"/>
      <c r="BC50" s="90" t="s">
        <v>399</v>
      </c>
      <c r="BD50" s="89">
        <f>BC50*0.0004536</f>
        <v>37.113551999999999</v>
      </c>
      <c r="BE50" s="91"/>
      <c r="BF50" s="92"/>
      <c r="BG50" s="92"/>
      <c r="BH50" s="80">
        <v>4</v>
      </c>
      <c r="BI50" s="93"/>
      <c r="BJ50" s="93"/>
      <c r="BK50" s="93"/>
      <c r="BL50" s="93"/>
      <c r="BM50" s="94"/>
      <c r="BN50" s="94"/>
      <c r="BO50" s="94"/>
      <c r="BP50" s="95">
        <v>4</v>
      </c>
      <c r="BQ50" s="96"/>
      <c r="BR50" s="96"/>
      <c r="BS50" s="96"/>
      <c r="BT50" s="97"/>
      <c r="BU50" s="98"/>
      <c r="BV50" s="97"/>
      <c r="BW50" s="76"/>
      <c r="BX50" s="76"/>
      <c r="BY50" s="76"/>
      <c r="BZ50" s="76"/>
      <c r="CA50" s="76"/>
      <c r="CB50" s="76"/>
      <c r="CC50" s="76"/>
      <c r="CD50" s="76"/>
      <c r="CE50" s="76"/>
      <c r="CF50" s="76"/>
      <c r="CG50" s="76"/>
      <c r="CH50" s="76"/>
      <c r="CI50" s="212">
        <v>37.191000000000003</v>
      </c>
      <c r="CJ50" s="76"/>
      <c r="CK50" s="89">
        <f>((CJ50/3.8)*6.7)/1000</f>
        <v>0</v>
      </c>
      <c r="CL50" s="76">
        <v>5610</v>
      </c>
      <c r="CM50" s="91">
        <f>((CL50*6.7)/1)/1000</f>
        <v>37.587000000000003</v>
      </c>
      <c r="CN50" s="91">
        <f>IF(A50="","",IF(CK50=0,CM50,CK50)/2.2)</f>
        <v>17.085000000000001</v>
      </c>
      <c r="CO50" s="91">
        <f>IF(A50="","",(CP50/$BD$4))</f>
        <v>493450.63823615847</v>
      </c>
      <c r="CP50" s="91">
        <f>IF(A50="","",IF(CJ50="",(AJ50*$BA$4),CJ50))</f>
        <v>1875149.328</v>
      </c>
      <c r="CQ50" s="99">
        <f>CN50-AU50</f>
        <v>-4.9999999999990052E-3</v>
      </c>
      <c r="CR50" s="91">
        <f>AY50-BA50</f>
        <v>18.399999999999999</v>
      </c>
      <c r="CS50" s="168"/>
      <c r="CT50" s="81"/>
      <c r="CU50" s="192"/>
      <c r="CV50" s="192"/>
      <c r="CW50" s="169"/>
      <c r="CY50" s="83" t="s">
        <v>697</v>
      </c>
      <c r="CZ50" s="83"/>
    </row>
    <row r="51" spans="1:104" s="18" customFormat="1" ht="13.8" hidden="1" thickBot="1" x14ac:dyDescent="0.3">
      <c r="A51" s="100"/>
      <c r="B51" s="76" t="str">
        <f t="shared" si="2"/>
        <v/>
      </c>
      <c r="C51" s="77"/>
      <c r="D51" s="83"/>
      <c r="E51" s="83"/>
      <c r="F51" s="83"/>
      <c r="G51" s="76"/>
      <c r="H51" s="76"/>
      <c r="I51" s="76"/>
      <c r="J51" s="78"/>
      <c r="K51" s="78"/>
      <c r="L51" s="78"/>
      <c r="M51" s="221"/>
      <c r="N51" s="78"/>
      <c r="O51" s="78"/>
      <c r="P51" s="76"/>
      <c r="Q51" s="221"/>
      <c r="R51" s="221"/>
      <c r="S51" s="76"/>
      <c r="T51" s="76"/>
      <c r="U51" s="76"/>
      <c r="V51" s="222"/>
      <c r="W51" s="222"/>
      <c r="X51" s="222"/>
      <c r="Y51" s="79"/>
      <c r="Z51" s="79"/>
      <c r="AA51" s="223"/>
      <c r="AB51" s="223"/>
      <c r="AC51" s="76"/>
      <c r="AD51" s="76"/>
      <c r="AE51" s="221"/>
      <c r="AF51" s="221"/>
      <c r="AG51" s="79"/>
      <c r="AH51" s="80">
        <v>3</v>
      </c>
      <c r="AI51" s="81"/>
      <c r="AJ51" s="82"/>
      <c r="AK51" s="83"/>
      <c r="AL51" s="83"/>
      <c r="AM51" s="84"/>
      <c r="AN51" s="84"/>
      <c r="AO51" s="84"/>
      <c r="AP51" s="192"/>
      <c r="AQ51" s="85">
        <f>IF(AP51&lt;AM51,(AP51+1)-AM51,AP51-AM51)</f>
        <v>0</v>
      </c>
      <c r="AR51" s="85">
        <f>IF(AO51&lt;AN51,(AO51+1)-AN51,AO51-AN51)</f>
        <v>0</v>
      </c>
      <c r="AS51" s="86" t="str">
        <f>IF(AR51&lt;&gt;0,1,"")</f>
        <v/>
      </c>
      <c r="AT51" s="87" t="str">
        <f>IF(AM51&lt;&gt;0,AM51-(6/24)+1440,"")</f>
        <v/>
      </c>
      <c r="AU51" s="111"/>
      <c r="AV51" s="111"/>
      <c r="AW51" s="111"/>
      <c r="AX51" s="111"/>
      <c r="AY51" s="111"/>
      <c r="AZ51" s="111"/>
      <c r="BA51" s="111"/>
      <c r="BB51" s="88"/>
      <c r="BC51" s="90"/>
      <c r="BD51" s="89">
        <f>BC51*0.0004536</f>
        <v>0</v>
      </c>
      <c r="BE51" s="91"/>
      <c r="BF51" s="92"/>
      <c r="BG51" s="92"/>
      <c r="BH51" s="80"/>
      <c r="BI51" s="93"/>
      <c r="BJ51" s="93"/>
      <c r="BK51" s="93"/>
      <c r="BL51" s="93"/>
      <c r="BM51" s="94"/>
      <c r="BN51" s="94"/>
      <c r="BO51" s="94"/>
      <c r="BP51" s="95"/>
      <c r="BQ51" s="96"/>
      <c r="BR51" s="96"/>
      <c r="BS51" s="96"/>
      <c r="BT51" s="97"/>
      <c r="BU51" s="98"/>
      <c r="BV51" s="97"/>
      <c r="BW51" s="76"/>
      <c r="BX51" s="76"/>
      <c r="BY51" s="76"/>
      <c r="BZ51" s="76"/>
      <c r="CA51" s="76"/>
      <c r="CB51" s="76"/>
      <c r="CC51" s="76"/>
      <c r="CD51" s="76"/>
      <c r="CE51" s="76"/>
      <c r="CF51" s="76"/>
      <c r="CG51" s="76"/>
      <c r="CH51" s="76"/>
      <c r="CI51" s="212"/>
      <c r="CJ51" s="76"/>
      <c r="CK51" s="89">
        <f>((CJ51/3.8)*6.7)/1000</f>
        <v>0</v>
      </c>
      <c r="CL51" s="76"/>
      <c r="CM51" s="91">
        <f>((CL51*6.7)/1)/1000</f>
        <v>0</v>
      </c>
      <c r="CN51" s="91" t="str">
        <f>IF(A51="","",IF(CK51=0,CM51,CK51)/2.2)</f>
        <v/>
      </c>
      <c r="CO51" s="91" t="str">
        <f>IF(A51="","",(CP51/$BD$4))</f>
        <v/>
      </c>
      <c r="CP51" s="91" t="str">
        <f>IF(A51="","",IF(CJ51="",(AJ51*$BA$4),CJ51))</f>
        <v/>
      </c>
      <c r="CQ51" s="99"/>
      <c r="CR51" s="91">
        <f>AY51-BA51</f>
        <v>0</v>
      </c>
      <c r="CS51" s="83"/>
      <c r="CT51" s="81"/>
      <c r="CU51" s="192"/>
      <c r="CV51" s="192"/>
      <c r="CW51" s="169"/>
      <c r="CY51" s="76"/>
      <c r="CZ51" s="76"/>
    </row>
    <row r="52" spans="1:104" s="18" customFormat="1" ht="13.8" hidden="1" thickBot="1" x14ac:dyDescent="0.3">
      <c r="A52" s="100"/>
      <c r="B52" s="76" t="str">
        <f t="shared" si="2"/>
        <v/>
      </c>
      <c r="C52" s="77"/>
      <c r="D52" s="83"/>
      <c r="E52" s="83"/>
      <c r="F52" s="83"/>
      <c r="G52" s="76"/>
      <c r="H52" s="76"/>
      <c r="I52" s="76"/>
      <c r="J52" s="78"/>
      <c r="K52" s="78"/>
      <c r="L52" s="78"/>
      <c r="M52" s="221"/>
      <c r="N52" s="78"/>
      <c r="O52" s="78"/>
      <c r="P52" s="76"/>
      <c r="Q52" s="221"/>
      <c r="R52" s="221"/>
      <c r="S52" s="76"/>
      <c r="T52" s="76"/>
      <c r="U52" s="76"/>
      <c r="V52" s="222"/>
      <c r="W52" s="222"/>
      <c r="X52" s="222"/>
      <c r="Y52" s="79"/>
      <c r="Z52" s="79"/>
      <c r="AA52" s="223"/>
      <c r="AB52" s="223"/>
      <c r="AC52" s="76"/>
      <c r="AD52" s="76"/>
      <c r="AE52" s="221"/>
      <c r="AF52" s="221"/>
      <c r="AG52" s="79"/>
      <c r="AH52" s="102">
        <v>4</v>
      </c>
      <c r="AI52" s="103"/>
      <c r="AJ52" s="104"/>
      <c r="AK52" s="105"/>
      <c r="AL52" s="106"/>
      <c r="AM52" s="107"/>
      <c r="AN52" s="107"/>
      <c r="AO52" s="107"/>
      <c r="AP52" s="107"/>
      <c r="AQ52" s="108">
        <f>IF(AP52&lt;AM52,(AP52+1)-AM52,AP52-AM52)</f>
        <v>0</v>
      </c>
      <c r="AR52" s="108">
        <f>IF(AO52&lt;AN52,(AO52+1)-AN52,AO52-AN52)</f>
        <v>0</v>
      </c>
      <c r="AS52" s="109" t="str">
        <f>IF(AR52&lt;&gt;0,1,"")</f>
        <v/>
      </c>
      <c r="AT52" s="110" t="str">
        <f>IF(AM52&lt;&gt;0,AM52-(6/24)+1440,"")</f>
        <v/>
      </c>
      <c r="AU52" s="111"/>
      <c r="AV52" s="112"/>
      <c r="AW52" s="112"/>
      <c r="AX52" s="111"/>
      <c r="AY52" s="88"/>
      <c r="AZ52" s="240"/>
      <c r="BA52" s="111"/>
      <c r="BB52" s="111"/>
      <c r="BC52" s="113"/>
      <c r="BD52" s="112">
        <f>BC52*0.0004536</f>
        <v>0</v>
      </c>
      <c r="BE52" s="114"/>
      <c r="BF52" s="115"/>
      <c r="BG52" s="115"/>
      <c r="BH52" s="102"/>
      <c r="BI52" s="116"/>
      <c r="BJ52" s="116"/>
      <c r="BK52" s="116"/>
      <c r="BL52" s="116"/>
      <c r="BM52" s="117"/>
      <c r="BN52" s="117"/>
      <c r="BO52" s="117"/>
      <c r="BP52" s="118"/>
      <c r="BQ52" s="119"/>
      <c r="BR52" s="119"/>
      <c r="BS52" s="119"/>
      <c r="BT52" s="120"/>
      <c r="BU52" s="121"/>
      <c r="BV52" s="120"/>
      <c r="BW52" s="122"/>
      <c r="BX52" s="122"/>
      <c r="BY52" s="122"/>
      <c r="BZ52" s="122"/>
      <c r="CA52" s="122"/>
      <c r="CB52" s="122"/>
      <c r="CC52" s="122"/>
      <c r="CD52" s="122"/>
      <c r="CE52" s="122"/>
      <c r="CF52" s="122"/>
      <c r="CG52" s="122"/>
      <c r="CH52" s="122"/>
      <c r="CI52" s="212"/>
      <c r="CJ52" s="122"/>
      <c r="CK52" s="112">
        <f>((CJ52/3.8)*6.7)/1000</f>
        <v>0</v>
      </c>
      <c r="CL52" s="122"/>
      <c r="CM52" s="114">
        <f>((CL52*6.7)/1)/1000</f>
        <v>0</v>
      </c>
      <c r="CN52" s="114" t="str">
        <f>IF(A52="","",IF(CK52=0,CM52,CK52)/2.2)</f>
        <v/>
      </c>
      <c r="CO52" s="114" t="str">
        <f>IF(A52="","",(CP52/$BD$4))</f>
        <v/>
      </c>
      <c r="CP52" s="114" t="str">
        <f>IF(A52="","",IF(CJ52="",(AJ52*$BA$4),CJ52))</f>
        <v/>
      </c>
      <c r="CQ52" s="99"/>
      <c r="CR52" s="114">
        <f>AY52-BA52</f>
        <v>0</v>
      </c>
      <c r="CS52" s="122"/>
      <c r="CT52" s="202"/>
      <c r="CU52" s="203"/>
      <c r="CV52" s="203"/>
      <c r="CW52" s="204"/>
      <c r="CY52" s="76"/>
      <c r="CZ52" s="76"/>
    </row>
    <row r="53" spans="1:104" s="18" customFormat="1" ht="13.8" hidden="1" thickBot="1" x14ac:dyDescent="0.3">
      <c r="A53" s="124"/>
      <c r="B53" s="125" t="str">
        <f t="shared" si="2"/>
        <v/>
      </c>
      <c r="C53" s="126"/>
      <c r="D53" s="127"/>
      <c r="E53" s="127"/>
      <c r="F53" s="127"/>
      <c r="G53" s="127"/>
      <c r="H53" s="127"/>
      <c r="I53" s="128"/>
      <c r="J53" s="128"/>
      <c r="K53" s="128"/>
      <c r="L53" s="128"/>
      <c r="M53" s="224"/>
      <c r="N53" s="128"/>
      <c r="O53" s="128"/>
      <c r="P53" s="125"/>
      <c r="Q53" s="224"/>
      <c r="R53" s="224"/>
      <c r="S53" s="125"/>
      <c r="T53" s="125"/>
      <c r="U53" s="125"/>
      <c r="V53" s="225"/>
      <c r="W53" s="225"/>
      <c r="X53" s="225"/>
      <c r="Y53" s="129"/>
      <c r="Z53" s="129"/>
      <c r="AA53" s="226"/>
      <c r="AB53" s="226"/>
      <c r="AC53" s="125"/>
      <c r="AD53" s="125"/>
      <c r="AE53" s="224"/>
      <c r="AF53" s="224"/>
      <c r="AG53" s="130"/>
      <c r="AH53" s="238" t="s">
        <v>141</v>
      </c>
      <c r="AI53" s="239"/>
      <c r="AJ53" s="131"/>
      <c r="AK53" s="132"/>
      <c r="AL53" s="132"/>
      <c r="AM53" s="132"/>
      <c r="AN53" s="132"/>
      <c r="AO53" s="132"/>
      <c r="AP53" s="133"/>
      <c r="AQ53" s="133">
        <f>SUM(AQ49:AQ52)</f>
        <v>0.32291666666666663</v>
      </c>
      <c r="AR53" s="133">
        <f>SUM(AR49:AR52)</f>
        <v>0.26041666666666685</v>
      </c>
      <c r="AS53" s="134">
        <f>SUM(AS49:AS52)</f>
        <v>2</v>
      </c>
      <c r="AT53" s="134"/>
      <c r="AU53" s="214"/>
      <c r="AV53" s="135"/>
      <c r="AW53" s="135"/>
      <c r="AX53" s="135"/>
      <c r="AY53" s="132"/>
      <c r="AZ53" s="132"/>
      <c r="BA53" s="132"/>
      <c r="BB53" s="132"/>
      <c r="BC53" s="136"/>
      <c r="BD53" s="135"/>
      <c r="BE53" s="135"/>
      <c r="BF53" s="137"/>
      <c r="BG53" s="137"/>
      <c r="BH53" s="239"/>
      <c r="BI53" s="239"/>
      <c r="BJ53" s="239"/>
      <c r="BK53" s="138"/>
      <c r="BL53" s="138"/>
      <c r="BM53" s="138"/>
      <c r="BN53" s="138"/>
      <c r="BO53" s="138"/>
      <c r="BP53" s="139"/>
      <c r="BQ53" s="139"/>
      <c r="BR53" s="139"/>
      <c r="BS53" s="139"/>
      <c r="BT53" s="140"/>
      <c r="BU53" s="140"/>
      <c r="BV53" s="140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214"/>
      <c r="CJ53" s="132"/>
      <c r="CK53" s="135">
        <f>SUM(CK49:CK52)</f>
        <v>0</v>
      </c>
      <c r="CL53" s="132"/>
      <c r="CM53" s="135">
        <f>SUM(CM49:CM52)</f>
        <v>73.03670000000001</v>
      </c>
      <c r="CN53" s="135">
        <f>SUM(CN49:CN52)</f>
        <v>33.198500000000003</v>
      </c>
      <c r="CO53" s="135">
        <f>SUM(CO49:CO52)</f>
        <v>986781.91250564158</v>
      </c>
      <c r="CP53" s="135">
        <f>SUM(CP49:CP52)</f>
        <v>3749845.0640000002</v>
      </c>
      <c r="CQ53" s="135">
        <f>SUM(CQ49:CQ52)</f>
        <v>-1.4999999999965041E-3</v>
      </c>
      <c r="CR53" s="132"/>
      <c r="CS53" s="132"/>
      <c r="CT53" s="132"/>
      <c r="CU53" s="132"/>
      <c r="CV53" s="132"/>
      <c r="CW53" s="141"/>
      <c r="CY53" s="214"/>
      <c r="CZ53" s="214"/>
    </row>
    <row r="54" spans="1:104" s="18" customFormat="1" x14ac:dyDescent="0.25">
      <c r="A54" s="100">
        <v>4332</v>
      </c>
      <c r="B54" s="51" t="str">
        <f t="shared" si="2"/>
        <v>4332-4143-1</v>
      </c>
      <c r="C54" s="52">
        <v>1</v>
      </c>
      <c r="D54" s="53" t="s">
        <v>397</v>
      </c>
      <c r="E54" s="53" t="s">
        <v>307</v>
      </c>
      <c r="F54" s="53"/>
      <c r="G54" s="53"/>
      <c r="H54" s="53"/>
      <c r="I54" s="70"/>
      <c r="J54" s="54"/>
      <c r="K54" s="54"/>
      <c r="L54" s="54"/>
      <c r="M54" s="218"/>
      <c r="N54" s="54"/>
      <c r="O54" s="54"/>
      <c r="P54" s="51"/>
      <c r="Q54" s="218"/>
      <c r="R54" s="218"/>
      <c r="S54" s="51"/>
      <c r="T54" s="51"/>
      <c r="U54" s="51"/>
      <c r="V54" s="219"/>
      <c r="W54" s="219"/>
      <c r="X54" s="220"/>
      <c r="Y54" s="55"/>
      <c r="Z54" s="55"/>
      <c r="AA54" s="219"/>
      <c r="AB54" s="219"/>
      <c r="AC54" s="51"/>
      <c r="AD54" s="51"/>
      <c r="AE54" s="218"/>
      <c r="AF54" s="218"/>
      <c r="AG54" s="55"/>
      <c r="AH54" s="56">
        <v>1</v>
      </c>
      <c r="AI54" s="57">
        <v>44321</v>
      </c>
      <c r="AJ54" s="58" t="s">
        <v>234</v>
      </c>
      <c r="AK54" s="59" t="s">
        <v>208</v>
      </c>
      <c r="AL54" s="59" t="s">
        <v>216</v>
      </c>
      <c r="AM54" s="60">
        <v>0.15277777777777776</v>
      </c>
      <c r="AN54" s="60">
        <v>0.15972222222222224</v>
      </c>
      <c r="AO54" s="60">
        <v>0.28819444444444448</v>
      </c>
      <c r="AP54" s="60">
        <v>0.30208333333333331</v>
      </c>
      <c r="AQ54" s="61">
        <f>IF(AP54&lt;AM54,(AP54+1)-AM54,AP54-AM54)</f>
        <v>0.14930555555555555</v>
      </c>
      <c r="AR54" s="61">
        <f>IF(AO54&lt;AN54,(AO54+1)-AN54,AO54-AN54)</f>
        <v>0.12847222222222224</v>
      </c>
      <c r="AS54" s="62">
        <f>IF(AR54&lt;&gt;0,1,"")</f>
        <v>1</v>
      </c>
      <c r="AT54" s="63">
        <f>IF(AM54&lt;&gt;0,AM54-(6/24)+1440,"")</f>
        <v>1439.9027777777778</v>
      </c>
      <c r="AU54" s="258">
        <v>20.81</v>
      </c>
      <c r="AV54" s="111"/>
      <c r="AW54" s="111"/>
      <c r="AX54" s="111"/>
      <c r="AY54" s="244">
        <v>26.3</v>
      </c>
      <c r="AZ54" s="111"/>
      <c r="BA54" s="111">
        <v>11.5</v>
      </c>
      <c r="BB54" s="66"/>
      <c r="BC54" s="51">
        <v>5588</v>
      </c>
      <c r="BD54" s="65">
        <f>BC54*0.0004536</f>
        <v>2.5347168</v>
      </c>
      <c r="BE54" s="67"/>
      <c r="BF54" s="68"/>
      <c r="BG54" s="68"/>
      <c r="BH54" s="69">
        <v>3</v>
      </c>
      <c r="BI54" s="70"/>
      <c r="BJ54" s="70"/>
      <c r="BK54" s="70"/>
      <c r="BL54" s="70"/>
      <c r="BM54" s="71"/>
      <c r="BN54" s="71"/>
      <c r="BO54" s="71"/>
      <c r="BP54" s="72">
        <v>3</v>
      </c>
      <c r="BQ54" s="73"/>
      <c r="BR54" s="73"/>
      <c r="BS54" s="73"/>
      <c r="BT54" s="74"/>
      <c r="BU54" s="75"/>
      <c r="BV54" s="74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212">
        <v>0</v>
      </c>
      <c r="CJ54" s="51"/>
      <c r="CK54" s="65">
        <f>((CJ54/3.8)*6.7)/1000</f>
        <v>0</v>
      </c>
      <c r="CL54" s="76">
        <v>6832</v>
      </c>
      <c r="CM54" s="67">
        <f>((CL54*6.7)/1)/1000</f>
        <v>45.7744</v>
      </c>
      <c r="CN54" s="67">
        <f>IF(A54="","",IF(CK54=0,CM54,CK54)/2.2)</f>
        <v>20.806545454545454</v>
      </c>
      <c r="CO54" s="67">
        <f>IF(A54="","",(CP54/$BD$4))</f>
        <v>494524.91393623722</v>
      </c>
      <c r="CP54" s="67">
        <f>IF(A54="","",IF(CJ54="",(AJ54*$BA$4),CJ54))</f>
        <v>1879231.656</v>
      </c>
      <c r="CQ54" s="64">
        <f>CN54-AU54</f>
        <v>-3.4545454545451548E-3</v>
      </c>
      <c r="CR54" s="67">
        <f>AY54-BA54</f>
        <v>14.8</v>
      </c>
      <c r="CS54" s="155"/>
      <c r="CT54" s="199"/>
      <c r="CU54" s="200"/>
      <c r="CV54" s="200"/>
      <c r="CW54" s="201"/>
      <c r="CY54" s="228" t="s">
        <v>697</v>
      </c>
      <c r="CZ54" s="228"/>
    </row>
    <row r="55" spans="1:104" s="18" customFormat="1" ht="13.8" thickBot="1" x14ac:dyDescent="0.3">
      <c r="A55" s="100">
        <v>4332</v>
      </c>
      <c r="B55" s="76" t="str">
        <f t="shared" si="2"/>
        <v>4332-4144-2</v>
      </c>
      <c r="C55" s="77">
        <v>1</v>
      </c>
      <c r="D55" s="83" t="s">
        <v>397</v>
      </c>
      <c r="E55" s="83" t="s">
        <v>307</v>
      </c>
      <c r="F55" s="83"/>
      <c r="G55" s="83"/>
      <c r="H55" s="76"/>
      <c r="I55" s="76"/>
      <c r="J55" s="78"/>
      <c r="K55" s="78"/>
      <c r="L55" s="78"/>
      <c r="M55" s="221"/>
      <c r="N55" s="78"/>
      <c r="O55" s="78"/>
      <c r="P55" s="76"/>
      <c r="Q55" s="221"/>
      <c r="R55" s="221"/>
      <c r="S55" s="76"/>
      <c r="T55" s="76"/>
      <c r="U55" s="76"/>
      <c r="V55" s="222"/>
      <c r="W55" s="222"/>
      <c r="X55" s="222"/>
      <c r="Y55" s="79"/>
      <c r="Z55" s="79"/>
      <c r="AA55" s="223"/>
      <c r="AB55" s="223"/>
      <c r="AC55" s="76"/>
      <c r="AD55" s="76"/>
      <c r="AE55" s="221"/>
      <c r="AF55" s="221"/>
      <c r="AG55" s="79"/>
      <c r="AH55" s="80">
        <v>2</v>
      </c>
      <c r="AI55" s="81">
        <v>44321</v>
      </c>
      <c r="AJ55" s="82" t="s">
        <v>235</v>
      </c>
      <c r="AK55" s="83" t="s">
        <v>216</v>
      </c>
      <c r="AL55" s="83" t="s">
        <v>208</v>
      </c>
      <c r="AM55" s="84">
        <v>0.36458333333333331</v>
      </c>
      <c r="AN55" s="84">
        <v>0.38541666666666669</v>
      </c>
      <c r="AO55" s="84">
        <v>0.51736111111111105</v>
      </c>
      <c r="AP55" s="84">
        <v>0.52430555555555558</v>
      </c>
      <c r="AQ55" s="85">
        <f>IF(AP55&lt;AM55,(AP55+1)-AM55,AP55-AM55)</f>
        <v>0.15972222222222227</v>
      </c>
      <c r="AR55" s="85">
        <f>IF(AO55&lt;AN55,(AO55+1)-AN55,AO55-AN55)</f>
        <v>0.13194444444444436</v>
      </c>
      <c r="AS55" s="86">
        <f>IF(AR55&lt;&gt;0,1,"")</f>
        <v>1</v>
      </c>
      <c r="AT55" s="87">
        <f>IF(AM55&lt;&gt;0,AM55-(6/24)+1440,"")</f>
        <v>1440.1145833333333</v>
      </c>
      <c r="AU55" s="258">
        <v>11.34</v>
      </c>
      <c r="AV55" s="111"/>
      <c r="AW55" s="111"/>
      <c r="AX55" s="111"/>
      <c r="AY55" s="111">
        <v>22.7</v>
      </c>
      <c r="AZ55" s="111"/>
      <c r="BA55" s="111">
        <v>4.3</v>
      </c>
      <c r="BB55" s="88"/>
      <c r="BC55" s="90" t="s">
        <v>398</v>
      </c>
      <c r="BD55" s="89">
        <f>BC55*0.0004536</f>
        <v>39.2867496</v>
      </c>
      <c r="BE55" s="91"/>
      <c r="BF55" s="92"/>
      <c r="BG55" s="92"/>
      <c r="BH55" s="80">
        <v>4</v>
      </c>
      <c r="BI55" s="93"/>
      <c r="BJ55" s="93"/>
      <c r="BK55" s="93"/>
      <c r="BL55" s="93"/>
      <c r="BM55" s="94"/>
      <c r="BN55" s="94"/>
      <c r="BO55" s="94"/>
      <c r="BP55" s="95">
        <v>4</v>
      </c>
      <c r="BQ55" s="96"/>
      <c r="BR55" s="96"/>
      <c r="BS55" s="96"/>
      <c r="BT55" s="97"/>
      <c r="BU55" s="98"/>
      <c r="BV55" s="97"/>
      <c r="BW55" s="76"/>
      <c r="BX55" s="76"/>
      <c r="BY55" s="76"/>
      <c r="BZ55" s="76"/>
      <c r="CA55" s="76"/>
      <c r="CB55" s="76"/>
      <c r="CC55" s="76"/>
      <c r="CD55" s="76"/>
      <c r="CE55" s="76"/>
      <c r="CF55" s="76"/>
      <c r="CG55" s="76"/>
      <c r="CH55" s="76"/>
      <c r="CI55" s="212">
        <v>39.362000000000002</v>
      </c>
      <c r="CJ55" s="76"/>
      <c r="CK55" s="89">
        <f>((CJ55/3.8)*6.7)/1000</f>
        <v>0</v>
      </c>
      <c r="CL55" s="76">
        <v>3723</v>
      </c>
      <c r="CM55" s="91">
        <f>((CL55*6.7)/1)/1000</f>
        <v>24.944100000000002</v>
      </c>
      <c r="CN55" s="91">
        <f>IF(A55="","",IF(CK55=0,CM55,CK55)/2.2)</f>
        <v>11.338227272727273</v>
      </c>
      <c r="CO55" s="91">
        <f>IF(A55="","",(CP55/$BD$4))</f>
        <v>494644.27790291258</v>
      </c>
      <c r="CP55" s="91">
        <f>IF(A55="","",IF(CJ55="",(AJ55*$BA$4),CJ55))</f>
        <v>1879685.2479999999</v>
      </c>
      <c r="CQ55" s="99">
        <f>CN55-AU55</f>
        <v>-1.772727272726371E-3</v>
      </c>
      <c r="CR55" s="91">
        <f>AY55-BA55</f>
        <v>18.399999999999999</v>
      </c>
      <c r="CS55" s="168"/>
      <c r="CT55" s="81"/>
      <c r="CU55" s="192"/>
      <c r="CV55" s="192"/>
      <c r="CW55" s="169"/>
      <c r="CY55" s="83" t="s">
        <v>697</v>
      </c>
      <c r="CZ55" s="83"/>
    </row>
    <row r="56" spans="1:104" s="18" customFormat="1" ht="13.8" hidden="1" thickBot="1" x14ac:dyDescent="0.3">
      <c r="A56" s="100"/>
      <c r="B56" s="76" t="str">
        <f t="shared" si="2"/>
        <v/>
      </c>
      <c r="C56" s="77"/>
      <c r="D56" s="83"/>
      <c r="E56" s="83"/>
      <c r="F56" s="83"/>
      <c r="G56" s="76"/>
      <c r="H56" s="76"/>
      <c r="I56" s="76"/>
      <c r="J56" s="78"/>
      <c r="K56" s="78"/>
      <c r="L56" s="78"/>
      <c r="M56" s="221"/>
      <c r="N56" s="78"/>
      <c r="O56" s="78"/>
      <c r="P56" s="76"/>
      <c r="Q56" s="221"/>
      <c r="R56" s="221"/>
      <c r="S56" s="76"/>
      <c r="T56" s="76"/>
      <c r="U56" s="76"/>
      <c r="V56" s="222"/>
      <c r="W56" s="222"/>
      <c r="X56" s="222"/>
      <c r="Y56" s="79"/>
      <c r="Z56" s="79"/>
      <c r="AA56" s="223"/>
      <c r="AB56" s="223"/>
      <c r="AC56" s="76"/>
      <c r="AD56" s="76"/>
      <c r="AE56" s="221"/>
      <c r="AF56" s="221"/>
      <c r="AG56" s="79"/>
      <c r="AH56" s="80">
        <v>3</v>
      </c>
      <c r="AI56" s="81"/>
      <c r="AJ56" s="82"/>
      <c r="AK56" s="83"/>
      <c r="AL56" s="83"/>
      <c r="AM56" s="84"/>
      <c r="AN56" s="84"/>
      <c r="AO56" s="84"/>
      <c r="AP56" s="192"/>
      <c r="AQ56" s="85">
        <f>IF(AP56&lt;AM56,(AP56+1)-AM56,AP56-AM56)</f>
        <v>0</v>
      </c>
      <c r="AR56" s="85">
        <f>IF(AO56&lt;AN56,(AO56+1)-AN56,AO56-AN56)</f>
        <v>0</v>
      </c>
      <c r="AS56" s="86" t="str">
        <f>IF(AR56&lt;&gt;0,1,"")</f>
        <v/>
      </c>
      <c r="AT56" s="87" t="str">
        <f>IF(AM56&lt;&gt;0,AM56-(6/24)+1440,"")</f>
        <v/>
      </c>
      <c r="AU56" s="111"/>
      <c r="AV56" s="111"/>
      <c r="AW56" s="111"/>
      <c r="AX56" s="111"/>
      <c r="AY56" s="111"/>
      <c r="AZ56" s="111"/>
      <c r="BA56" s="111"/>
      <c r="BB56" s="88"/>
      <c r="BC56" s="90"/>
      <c r="BD56" s="89">
        <f>BC56*0.0004536</f>
        <v>0</v>
      </c>
      <c r="BE56" s="91"/>
      <c r="BF56" s="92"/>
      <c r="BG56" s="92"/>
      <c r="BH56" s="80"/>
      <c r="BI56" s="93"/>
      <c r="BJ56" s="93"/>
      <c r="BK56" s="93"/>
      <c r="BL56" s="93"/>
      <c r="BM56" s="94"/>
      <c r="BN56" s="94"/>
      <c r="BO56" s="94"/>
      <c r="BP56" s="95"/>
      <c r="BQ56" s="96"/>
      <c r="BR56" s="96"/>
      <c r="BS56" s="96"/>
      <c r="BT56" s="97"/>
      <c r="BU56" s="98"/>
      <c r="BV56" s="97"/>
      <c r="BW56" s="76"/>
      <c r="BX56" s="76"/>
      <c r="BY56" s="76"/>
      <c r="BZ56" s="76"/>
      <c r="CA56" s="76"/>
      <c r="CB56" s="76"/>
      <c r="CC56" s="76"/>
      <c r="CD56" s="76"/>
      <c r="CE56" s="76"/>
      <c r="CF56" s="76"/>
      <c r="CG56" s="76"/>
      <c r="CH56" s="76"/>
      <c r="CI56" s="212"/>
      <c r="CJ56" s="76"/>
      <c r="CK56" s="89">
        <f>((CJ56/3.8)*6.7)/1000</f>
        <v>0</v>
      </c>
      <c r="CL56" s="76"/>
      <c r="CM56" s="91">
        <f>((CL56*6.7)/1)/1000</f>
        <v>0</v>
      </c>
      <c r="CN56" s="91" t="str">
        <f>IF(A56="","",IF(CK56=0,CM56,CK56)/2.2)</f>
        <v/>
      </c>
      <c r="CO56" s="91" t="str">
        <f>IF(A56="","",(CP56/$BD$4))</f>
        <v/>
      </c>
      <c r="CP56" s="91" t="str">
        <f>IF(A56="","",IF(CJ56="",(AJ56*$BA$4),CJ56))</f>
        <v/>
      </c>
      <c r="CQ56" s="99"/>
      <c r="CR56" s="91">
        <f>AY56-BA56</f>
        <v>0</v>
      </c>
      <c r="CS56" s="83" t="s">
        <v>142</v>
      </c>
      <c r="CT56" s="81"/>
      <c r="CU56" s="192"/>
      <c r="CV56" s="192"/>
      <c r="CW56" s="169"/>
      <c r="CY56" s="76"/>
      <c r="CZ56" s="76"/>
    </row>
    <row r="57" spans="1:104" s="18" customFormat="1" ht="13.8" hidden="1" thickBot="1" x14ac:dyDescent="0.3">
      <c r="A57" s="100"/>
      <c r="B57" s="76" t="str">
        <f t="shared" si="2"/>
        <v/>
      </c>
      <c r="C57" s="77"/>
      <c r="D57" s="83"/>
      <c r="E57" s="83"/>
      <c r="F57" s="83"/>
      <c r="G57" s="76"/>
      <c r="H57" s="76"/>
      <c r="I57" s="76"/>
      <c r="J57" s="78"/>
      <c r="K57" s="78"/>
      <c r="L57" s="78"/>
      <c r="M57" s="221"/>
      <c r="N57" s="78"/>
      <c r="O57" s="78"/>
      <c r="P57" s="76"/>
      <c r="Q57" s="221"/>
      <c r="R57" s="221"/>
      <c r="S57" s="76"/>
      <c r="T57" s="76"/>
      <c r="U57" s="76"/>
      <c r="V57" s="222"/>
      <c r="W57" s="222"/>
      <c r="X57" s="222"/>
      <c r="Y57" s="79"/>
      <c r="Z57" s="79"/>
      <c r="AA57" s="223"/>
      <c r="AB57" s="223"/>
      <c r="AC57" s="76"/>
      <c r="AD57" s="76"/>
      <c r="AE57" s="221"/>
      <c r="AF57" s="221"/>
      <c r="AG57" s="79"/>
      <c r="AH57" s="102">
        <v>4</v>
      </c>
      <c r="AI57" s="103"/>
      <c r="AJ57" s="104"/>
      <c r="AK57" s="105"/>
      <c r="AL57" s="106"/>
      <c r="AM57" s="107"/>
      <c r="AN57" s="107"/>
      <c r="AO57" s="107"/>
      <c r="AP57" s="107"/>
      <c r="AQ57" s="108">
        <f>IF(AP57&lt;AM57,(AP57+1)-AM57,AP57-AM57)</f>
        <v>0</v>
      </c>
      <c r="AR57" s="108">
        <f>IF(AO57&lt;AN57,(AO57+1)-AN57,AO57-AN57)</f>
        <v>0</v>
      </c>
      <c r="AS57" s="109" t="str">
        <f>IF(AR57&lt;&gt;0,1,"")</f>
        <v/>
      </c>
      <c r="AT57" s="110" t="str">
        <f>IF(AM57&lt;&gt;0,AM57-(6/24)+1440,"")</f>
        <v/>
      </c>
      <c r="AU57" s="111"/>
      <c r="AV57" s="112"/>
      <c r="AW57" s="112"/>
      <c r="AX57" s="111"/>
      <c r="AY57" s="88"/>
      <c r="AZ57" s="240"/>
      <c r="BA57" s="111"/>
      <c r="BB57" s="111"/>
      <c r="BC57" s="113"/>
      <c r="BD57" s="112">
        <f>BC57*0.0004536</f>
        <v>0</v>
      </c>
      <c r="BE57" s="114"/>
      <c r="BF57" s="115"/>
      <c r="BG57" s="115"/>
      <c r="BH57" s="102"/>
      <c r="BI57" s="116"/>
      <c r="BJ57" s="116"/>
      <c r="BK57" s="116"/>
      <c r="BL57" s="116"/>
      <c r="BM57" s="117"/>
      <c r="BN57" s="117"/>
      <c r="BO57" s="117"/>
      <c r="BP57" s="118"/>
      <c r="BQ57" s="119"/>
      <c r="BR57" s="119"/>
      <c r="BS57" s="119"/>
      <c r="BT57" s="120"/>
      <c r="BU57" s="121"/>
      <c r="BV57" s="120"/>
      <c r="BW57" s="122"/>
      <c r="BX57" s="122"/>
      <c r="BY57" s="122"/>
      <c r="BZ57" s="122"/>
      <c r="CA57" s="122"/>
      <c r="CB57" s="122"/>
      <c r="CC57" s="122"/>
      <c r="CD57" s="122"/>
      <c r="CE57" s="122"/>
      <c r="CF57" s="122"/>
      <c r="CG57" s="122"/>
      <c r="CH57" s="122"/>
      <c r="CI57" s="212"/>
      <c r="CJ57" s="122"/>
      <c r="CK57" s="112">
        <f>((CJ57/3.8)*6.7)/1000</f>
        <v>0</v>
      </c>
      <c r="CL57" s="122"/>
      <c r="CM57" s="114">
        <f>((CL57*6.7)/1)/1000</f>
        <v>0</v>
      </c>
      <c r="CN57" s="114" t="str">
        <f>IF(A57="","",IF(CK57=0,CM57,CK57)/2.2)</f>
        <v/>
      </c>
      <c r="CO57" s="114" t="str">
        <f>IF(A57="","",(CP57/$BD$4))</f>
        <v/>
      </c>
      <c r="CP57" s="114" t="str">
        <f>IF(A57="","",IF(CJ57="",(AJ57*$BA$4),CJ57))</f>
        <v/>
      </c>
      <c r="CQ57" s="99"/>
      <c r="CR57" s="114">
        <f>AY57-BA57</f>
        <v>0</v>
      </c>
      <c r="CS57" s="122"/>
      <c r="CT57" s="202"/>
      <c r="CU57" s="203"/>
      <c r="CV57" s="203"/>
      <c r="CW57" s="204"/>
      <c r="CY57" s="76"/>
      <c r="CZ57" s="76"/>
    </row>
    <row r="58" spans="1:104" s="18" customFormat="1" ht="13.8" hidden="1" thickBot="1" x14ac:dyDescent="0.3">
      <c r="A58" s="124"/>
      <c r="B58" s="125" t="str">
        <f t="shared" si="2"/>
        <v/>
      </c>
      <c r="C58" s="126"/>
      <c r="D58" s="127"/>
      <c r="E58" s="127"/>
      <c r="F58" s="127"/>
      <c r="G58" s="127"/>
      <c r="H58" s="127"/>
      <c r="I58" s="128"/>
      <c r="J58" s="128"/>
      <c r="K58" s="128"/>
      <c r="L58" s="128"/>
      <c r="M58" s="224"/>
      <c r="N58" s="128"/>
      <c r="O58" s="128"/>
      <c r="P58" s="125"/>
      <c r="Q58" s="224"/>
      <c r="R58" s="224"/>
      <c r="S58" s="125"/>
      <c r="T58" s="125"/>
      <c r="U58" s="125"/>
      <c r="V58" s="225"/>
      <c r="W58" s="225"/>
      <c r="X58" s="225"/>
      <c r="Y58" s="129"/>
      <c r="Z58" s="129"/>
      <c r="AA58" s="226"/>
      <c r="AB58" s="226"/>
      <c r="AC58" s="125"/>
      <c r="AD58" s="125"/>
      <c r="AE58" s="224"/>
      <c r="AF58" s="224"/>
      <c r="AG58" s="130"/>
      <c r="AH58" s="238" t="s">
        <v>141</v>
      </c>
      <c r="AI58" s="239"/>
      <c r="AJ58" s="131"/>
      <c r="AK58" s="132"/>
      <c r="AL58" s="132"/>
      <c r="AM58" s="132"/>
      <c r="AN58" s="132"/>
      <c r="AO58" s="132"/>
      <c r="AP58" s="133"/>
      <c r="AQ58" s="133">
        <f>SUM(AQ54:AQ57)</f>
        <v>0.30902777777777779</v>
      </c>
      <c r="AR58" s="133">
        <f>SUM(AR54:AR57)</f>
        <v>0.26041666666666663</v>
      </c>
      <c r="AS58" s="134">
        <f>SUM(AS54:AS57)</f>
        <v>2</v>
      </c>
      <c r="AT58" s="134"/>
      <c r="AU58" s="214"/>
      <c r="AV58" s="135"/>
      <c r="AW58" s="135"/>
      <c r="AX58" s="135"/>
      <c r="AY58" s="132"/>
      <c r="AZ58" s="132"/>
      <c r="BA58" s="132"/>
      <c r="BB58" s="132"/>
      <c r="BC58" s="136"/>
      <c r="BD58" s="135"/>
      <c r="BE58" s="135"/>
      <c r="BF58" s="137"/>
      <c r="BG58" s="137"/>
      <c r="BH58" s="239"/>
      <c r="BI58" s="239"/>
      <c r="BJ58" s="239"/>
      <c r="BK58" s="138"/>
      <c r="BL58" s="138"/>
      <c r="BM58" s="138"/>
      <c r="BN58" s="138"/>
      <c r="BO58" s="138"/>
      <c r="BP58" s="139"/>
      <c r="BQ58" s="139"/>
      <c r="BR58" s="139"/>
      <c r="BS58" s="139"/>
      <c r="BT58" s="140"/>
      <c r="BU58" s="140"/>
      <c r="BV58" s="140"/>
      <c r="BW58" s="132"/>
      <c r="BX58" s="132"/>
      <c r="BY58" s="132"/>
      <c r="BZ58" s="132"/>
      <c r="CA58" s="132"/>
      <c r="CB58" s="132"/>
      <c r="CC58" s="132"/>
      <c r="CD58" s="132"/>
      <c r="CE58" s="132"/>
      <c r="CF58" s="132"/>
      <c r="CG58" s="132"/>
      <c r="CH58" s="132"/>
      <c r="CI58" s="214"/>
      <c r="CJ58" s="132"/>
      <c r="CK58" s="135">
        <f>SUM(CK54:CK57)</f>
        <v>0</v>
      </c>
      <c r="CL58" s="132"/>
      <c r="CM58" s="135">
        <f>SUM(CM54:CM57)</f>
        <v>70.718500000000006</v>
      </c>
      <c r="CN58" s="135">
        <f>SUM(CN54:CN57)</f>
        <v>32.144772727272724</v>
      </c>
      <c r="CO58" s="135">
        <f>SUM(CO54:CO57)</f>
        <v>989169.1918391498</v>
      </c>
      <c r="CP58" s="135">
        <f>SUM(CP54:CP57)</f>
        <v>3758916.9040000001</v>
      </c>
      <c r="CQ58" s="135">
        <f>SUM(CQ54:CQ57)</f>
        <v>-5.2272727272715258E-3</v>
      </c>
      <c r="CR58" s="132"/>
      <c r="CS58" s="132"/>
      <c r="CT58" s="132"/>
      <c r="CU58" s="132"/>
      <c r="CV58" s="132"/>
      <c r="CW58" s="141"/>
      <c r="CY58" s="214"/>
      <c r="CZ58" s="214"/>
    </row>
    <row r="59" spans="1:104" s="18" customFormat="1" x14ac:dyDescent="0.25">
      <c r="A59" s="100">
        <v>4333</v>
      </c>
      <c r="B59" s="51" t="str">
        <f t="shared" si="2"/>
        <v>4333-4065-1</v>
      </c>
      <c r="C59" s="52">
        <v>1</v>
      </c>
      <c r="D59" s="53" t="s">
        <v>210</v>
      </c>
      <c r="E59" s="53" t="s">
        <v>246</v>
      </c>
      <c r="F59" s="53" t="s">
        <v>220</v>
      </c>
      <c r="G59" s="53" t="s">
        <v>256</v>
      </c>
      <c r="H59" s="53"/>
      <c r="I59" s="70"/>
      <c r="J59" s="54"/>
      <c r="K59" s="54"/>
      <c r="L59" s="54"/>
      <c r="M59" s="218"/>
      <c r="N59" s="54"/>
      <c r="O59" s="54"/>
      <c r="P59" s="51"/>
      <c r="Q59" s="218"/>
      <c r="R59" s="218"/>
      <c r="S59" s="51"/>
      <c r="T59" s="51"/>
      <c r="U59" s="51"/>
      <c r="V59" s="219"/>
      <c r="W59" s="219"/>
      <c r="X59" s="220"/>
      <c r="Y59" s="55"/>
      <c r="Z59" s="55"/>
      <c r="AA59" s="219"/>
      <c r="AB59" s="219"/>
      <c r="AC59" s="51"/>
      <c r="AD59" s="51"/>
      <c r="AE59" s="218"/>
      <c r="AF59" s="218"/>
      <c r="AG59" s="55"/>
      <c r="AH59" s="56">
        <v>1</v>
      </c>
      <c r="AI59" s="57">
        <v>44321</v>
      </c>
      <c r="AJ59" s="58" t="s">
        <v>389</v>
      </c>
      <c r="AK59" s="59" t="s">
        <v>208</v>
      </c>
      <c r="AL59" s="59" t="s">
        <v>251</v>
      </c>
      <c r="AM59" s="60">
        <v>0.625</v>
      </c>
      <c r="AN59" s="60">
        <v>0.63541666666666663</v>
      </c>
      <c r="AO59" s="60">
        <v>0.70486111111111116</v>
      </c>
      <c r="AP59" s="60">
        <v>0.71527777777777779</v>
      </c>
      <c r="AQ59" s="61">
        <f>IF(AP59&lt;AM59,(AP59+1)-AM59,AP59-AM59)</f>
        <v>9.027777777777779E-2</v>
      </c>
      <c r="AR59" s="61">
        <f>IF(AO59&lt;AN59,(AO59+1)-AN59,AO59-AN59)</f>
        <v>6.9444444444444531E-2</v>
      </c>
      <c r="AS59" s="62">
        <f>IF(AR59&lt;&gt;0,1,"")</f>
        <v>1</v>
      </c>
      <c r="AT59" s="63">
        <f>IF(AM59&lt;&gt;0,AM59-(6/24)+1440,"")</f>
        <v>1440.375</v>
      </c>
      <c r="AU59" s="111">
        <v>18.899999999999999</v>
      </c>
      <c r="AV59" s="111"/>
      <c r="AW59" s="111"/>
      <c r="AX59" s="111"/>
      <c r="AY59" s="244">
        <v>22.7</v>
      </c>
      <c r="AZ59" s="111"/>
      <c r="BA59" s="258">
        <v>12.7</v>
      </c>
      <c r="BB59" s="66"/>
      <c r="BC59" s="51">
        <v>67914</v>
      </c>
      <c r="BD59" s="65">
        <f>BC59*0.0004536</f>
        <v>30.805790400000003</v>
      </c>
      <c r="BE59" s="67"/>
      <c r="BF59" s="68"/>
      <c r="BG59" s="68"/>
      <c r="BH59" s="69">
        <v>3</v>
      </c>
      <c r="BI59" s="70"/>
      <c r="BJ59" s="70"/>
      <c r="BK59" s="70"/>
      <c r="BL59" s="70"/>
      <c r="BM59" s="71"/>
      <c r="BN59" s="71"/>
      <c r="BO59" s="71"/>
      <c r="BP59" s="72">
        <v>3</v>
      </c>
      <c r="BQ59" s="73"/>
      <c r="BR59" s="73"/>
      <c r="BS59" s="73"/>
      <c r="BT59" s="74"/>
      <c r="BU59" s="75"/>
      <c r="BV59" s="74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212">
        <v>30.87</v>
      </c>
      <c r="CJ59" s="51"/>
      <c r="CK59" s="65">
        <f>((CJ59/3.8)*6.7)/1000</f>
        <v>0</v>
      </c>
      <c r="CL59" s="76">
        <v>6236</v>
      </c>
      <c r="CM59" s="67">
        <f>((CL59*6.7)/1)/1000</f>
        <v>41.781200000000005</v>
      </c>
      <c r="CN59" s="67">
        <f>IF(A59="","",IF(CK59=0,CM59,CK59)/2.2)</f>
        <v>18.991454545454545</v>
      </c>
      <c r="CO59" s="67">
        <f>IF(A59="","",(CP59/$BD$4))</f>
        <v>485214.52453555499</v>
      </c>
      <c r="CP59" s="67">
        <f>IF(A59="","",IF(CJ59="",(AJ59*$BA$4),CJ59))</f>
        <v>1843851.48</v>
      </c>
      <c r="CQ59" s="64">
        <f>CN59-AU59</f>
        <v>9.1454545454546121E-2</v>
      </c>
      <c r="CR59" s="67">
        <f>AY59-BA59</f>
        <v>10</v>
      </c>
      <c r="CS59" s="155" t="s">
        <v>524</v>
      </c>
      <c r="CT59" s="199"/>
      <c r="CU59" s="200"/>
      <c r="CV59" s="200"/>
      <c r="CW59" s="201"/>
      <c r="CY59" s="228" t="s">
        <v>697</v>
      </c>
      <c r="CZ59" s="228"/>
    </row>
    <row r="60" spans="1:104" s="18" customFormat="1" x14ac:dyDescent="0.25">
      <c r="A60" s="100">
        <v>4333</v>
      </c>
      <c r="B60" s="76" t="str">
        <f t="shared" si="2"/>
        <v>4333-4067-2</v>
      </c>
      <c r="C60" s="77">
        <v>1</v>
      </c>
      <c r="D60" s="83" t="s">
        <v>210</v>
      </c>
      <c r="E60" s="83" t="s">
        <v>246</v>
      </c>
      <c r="F60" s="83" t="s">
        <v>220</v>
      </c>
      <c r="G60" s="83" t="s">
        <v>256</v>
      </c>
      <c r="H60" s="76"/>
      <c r="I60" s="76"/>
      <c r="J60" s="78"/>
      <c r="K60" s="78"/>
      <c r="L60" s="78"/>
      <c r="M60" s="221"/>
      <c r="N60" s="78"/>
      <c r="O60" s="78"/>
      <c r="P60" s="76"/>
      <c r="Q60" s="221"/>
      <c r="R60" s="221"/>
      <c r="S60" s="76"/>
      <c r="T60" s="76"/>
      <c r="U60" s="76"/>
      <c r="V60" s="222"/>
      <c r="W60" s="222"/>
      <c r="X60" s="222"/>
      <c r="Y60" s="79"/>
      <c r="Z60" s="79"/>
      <c r="AA60" s="223"/>
      <c r="AB60" s="223"/>
      <c r="AC60" s="76"/>
      <c r="AD60" s="76"/>
      <c r="AE60" s="221"/>
      <c r="AF60" s="221"/>
      <c r="AG60" s="79"/>
      <c r="AH60" s="80">
        <v>2</v>
      </c>
      <c r="AI60" s="81">
        <v>44321</v>
      </c>
      <c r="AJ60" s="82" t="s">
        <v>394</v>
      </c>
      <c r="AK60" s="83" t="s">
        <v>251</v>
      </c>
      <c r="AL60" s="83" t="s">
        <v>346</v>
      </c>
      <c r="AM60" s="84">
        <v>0.73611111111111116</v>
      </c>
      <c r="AN60" s="84">
        <v>0.74652777777777779</v>
      </c>
      <c r="AO60" s="84">
        <v>0.85069444444444453</v>
      </c>
      <c r="AP60" s="84">
        <v>0.85763888888888884</v>
      </c>
      <c r="AQ60" s="85">
        <f>IF(AP60&lt;AM60,(AP60+1)-AM60,AP60-AM60)</f>
        <v>0.12152777777777768</v>
      </c>
      <c r="AR60" s="85">
        <f>IF(AO60&lt;AN60,(AO60+1)-AN60,AO60-AN60)</f>
        <v>0.10416666666666674</v>
      </c>
      <c r="AS60" s="86">
        <f>IF(AR60&lt;&gt;0,1,"")</f>
        <v>1</v>
      </c>
      <c r="AT60" s="87">
        <f>IF(AM60&lt;&gt;0,AM60-(6/24)+1440,"")</f>
        <v>1440.4861111111111</v>
      </c>
      <c r="AU60" s="111">
        <v>7.2</v>
      </c>
      <c r="AV60" s="111"/>
      <c r="AW60" s="111"/>
      <c r="AX60" s="111"/>
      <c r="AY60" s="111">
        <v>19.600000000000001</v>
      </c>
      <c r="AZ60" s="111"/>
      <c r="BA60" s="111">
        <v>7.2</v>
      </c>
      <c r="BB60" s="88"/>
      <c r="BC60" s="274" t="s">
        <v>698</v>
      </c>
      <c r="BD60" s="89">
        <f>BC60*0.0004536</f>
        <v>30.805790400000003</v>
      </c>
      <c r="BE60" s="91"/>
      <c r="BF60" s="92"/>
      <c r="BG60" s="92"/>
      <c r="BH60" s="80">
        <v>4</v>
      </c>
      <c r="BI60" s="93"/>
      <c r="BJ60" s="93"/>
      <c r="BK60" s="93"/>
      <c r="BL60" s="93"/>
      <c r="BM60" s="94"/>
      <c r="BN60" s="94"/>
      <c r="BO60" s="94"/>
      <c r="BP60" s="95">
        <v>4</v>
      </c>
      <c r="BQ60" s="96"/>
      <c r="BR60" s="96"/>
      <c r="BS60" s="96"/>
      <c r="BT60" s="97"/>
      <c r="BU60" s="98"/>
      <c r="BV60" s="97"/>
      <c r="BW60" s="76"/>
      <c r="BX60" s="76"/>
      <c r="BY60" s="76"/>
      <c r="BZ60" s="76"/>
      <c r="CA60" s="76"/>
      <c r="CB60" s="76"/>
      <c r="CC60" s="76"/>
      <c r="CD60" s="76"/>
      <c r="CE60" s="76"/>
      <c r="CF60" s="76"/>
      <c r="CG60" s="76"/>
      <c r="CH60" s="76"/>
      <c r="CI60" s="212">
        <v>30.87</v>
      </c>
      <c r="CJ60" s="76">
        <v>9096</v>
      </c>
      <c r="CK60" s="89">
        <f>((CJ60/3.8)*6.7)/1000</f>
        <v>16.037684210526315</v>
      </c>
      <c r="CL60" s="76"/>
      <c r="CM60" s="91">
        <f>((CL60*6.7)/1)/1000</f>
        <v>0</v>
      </c>
      <c r="CN60" s="91">
        <f>IF(A60="","",IF(CK60=0,CM60,CK60)/2.2)</f>
        <v>7.2898564593301423</v>
      </c>
      <c r="CO60" s="91">
        <f>IF(A60="","",(CP60/$BD$4))</f>
        <v>2393.6371031225399</v>
      </c>
      <c r="CP60" s="91">
        <f>IF(A60="","",IF(CJ60="",(AJ60*$BA$4),CJ60))</f>
        <v>9096</v>
      </c>
      <c r="CQ60" s="99">
        <f>CN60-AU60</f>
        <v>8.985645933014208E-2</v>
      </c>
      <c r="CR60" s="91">
        <f>AY60-BA60</f>
        <v>12.400000000000002</v>
      </c>
      <c r="CS60" s="168"/>
      <c r="CT60" s="81"/>
      <c r="CU60" s="192"/>
      <c r="CV60" s="192"/>
      <c r="CW60" s="169"/>
      <c r="CY60" s="83" t="s">
        <v>697</v>
      </c>
      <c r="CZ60" s="83"/>
    </row>
    <row r="61" spans="1:104" s="18" customFormat="1" ht="13.8" thickBot="1" x14ac:dyDescent="0.3">
      <c r="A61" s="100">
        <v>4333</v>
      </c>
      <c r="B61" s="76" t="str">
        <f t="shared" si="2"/>
        <v>4333-4066-3</v>
      </c>
      <c r="C61" s="77">
        <v>1</v>
      </c>
      <c r="D61" s="83" t="s">
        <v>210</v>
      </c>
      <c r="E61" s="83" t="s">
        <v>246</v>
      </c>
      <c r="F61" s="83" t="s">
        <v>220</v>
      </c>
      <c r="G61" s="76" t="s">
        <v>256</v>
      </c>
      <c r="H61" s="76"/>
      <c r="I61" s="76"/>
      <c r="J61" s="78"/>
      <c r="K61" s="78"/>
      <c r="L61" s="78"/>
      <c r="M61" s="221"/>
      <c r="N61" s="78"/>
      <c r="O61" s="78"/>
      <c r="P61" s="76"/>
      <c r="Q61" s="221"/>
      <c r="R61" s="221"/>
      <c r="S61" s="76"/>
      <c r="T61" s="76"/>
      <c r="U61" s="76"/>
      <c r="V61" s="222"/>
      <c r="W61" s="222"/>
      <c r="X61" s="222"/>
      <c r="Y61" s="79"/>
      <c r="Z61" s="79"/>
      <c r="AA61" s="223"/>
      <c r="AB61" s="223"/>
      <c r="AC61" s="76"/>
      <c r="AD61" s="76"/>
      <c r="AE61" s="221"/>
      <c r="AF61" s="221"/>
      <c r="AG61" s="79"/>
      <c r="AH61" s="80">
        <v>3</v>
      </c>
      <c r="AI61" s="81">
        <v>44321</v>
      </c>
      <c r="AJ61" s="82" t="s">
        <v>395</v>
      </c>
      <c r="AK61" s="83" t="s">
        <v>346</v>
      </c>
      <c r="AL61" s="83" t="s">
        <v>208</v>
      </c>
      <c r="AM61" s="84">
        <v>0.90277777777777779</v>
      </c>
      <c r="AN61" s="84">
        <v>0.91666666666666663</v>
      </c>
      <c r="AO61" s="84">
        <v>1.3888888888888888E-2</v>
      </c>
      <c r="AP61" s="192">
        <v>2.4305555555555556E-2</v>
      </c>
      <c r="AQ61" s="85">
        <f>IF(AP61&lt;AM61,(AP61+1)-AM61,AP61-AM61)</f>
        <v>0.12152777777777779</v>
      </c>
      <c r="AR61" s="85">
        <f>IF(AO61&lt;AN61,(AO61+1)-AN61,AO61-AN61)</f>
        <v>9.722222222222221E-2</v>
      </c>
      <c r="AS61" s="86">
        <f>IF(AR61&lt;&gt;0,1,"")</f>
        <v>1</v>
      </c>
      <c r="AT61" s="87">
        <f>IF(AM61&lt;&gt;0,AM61-(6/24)+1440,"")</f>
        <v>1440.6527777777778</v>
      </c>
      <c r="AU61" s="111">
        <v>12.5</v>
      </c>
      <c r="AV61" s="111"/>
      <c r="AW61" s="111"/>
      <c r="AX61" s="111"/>
      <c r="AY61" s="111">
        <v>18.600000000000001</v>
      </c>
      <c r="AZ61" s="111"/>
      <c r="BA61" s="111">
        <v>6.3</v>
      </c>
      <c r="BB61" s="88"/>
      <c r="BC61" s="90" t="s">
        <v>396</v>
      </c>
      <c r="BD61" s="89">
        <f>BC61*0.0004536</f>
        <v>25.287292799999999</v>
      </c>
      <c r="BE61" s="91"/>
      <c r="BF61" s="92"/>
      <c r="BG61" s="92"/>
      <c r="BH61" s="80"/>
      <c r="BI61" s="93"/>
      <c r="BJ61" s="93"/>
      <c r="BK61" s="93"/>
      <c r="BL61" s="93"/>
      <c r="BM61" s="94"/>
      <c r="BN61" s="94"/>
      <c r="BO61" s="94"/>
      <c r="BP61" s="95"/>
      <c r="BQ61" s="96"/>
      <c r="BR61" s="96"/>
      <c r="BS61" s="96"/>
      <c r="BT61" s="97"/>
      <c r="BU61" s="98"/>
      <c r="BV61" s="97"/>
      <c r="BW61" s="76"/>
      <c r="BX61" s="76"/>
      <c r="BY61" s="76"/>
      <c r="BZ61" s="76"/>
      <c r="CA61" s="76"/>
      <c r="CB61" s="76"/>
      <c r="CC61" s="76"/>
      <c r="CD61" s="76"/>
      <c r="CE61" s="76"/>
      <c r="CF61" s="76"/>
      <c r="CG61" s="76"/>
      <c r="CH61" s="76"/>
      <c r="CI61" s="212">
        <v>25.34</v>
      </c>
      <c r="CJ61" s="76">
        <v>15640</v>
      </c>
      <c r="CK61" s="89">
        <f>((CJ61/3.8)*6.7)/1000</f>
        <v>27.575789473684214</v>
      </c>
      <c r="CL61" s="76"/>
      <c r="CM61" s="91">
        <f>((CL61*6.7)/1)/1000</f>
        <v>0</v>
      </c>
      <c r="CN61" s="91">
        <f>IF(A61="","",IF(CK61=0,CM61,CK61)/2.2)</f>
        <v>12.534449760765551</v>
      </c>
      <c r="CO61" s="91">
        <f>IF(A61="","",(CP61/$BD$4))</f>
        <v>4115.7084754657571</v>
      </c>
      <c r="CP61" s="91">
        <f>IF(A61="","",IF(CJ61="",(AJ61*$BA$4),CJ61))</f>
        <v>15640</v>
      </c>
      <c r="CQ61" s="99">
        <f>CN61-AU61</f>
        <v>3.4449760765550508E-2</v>
      </c>
      <c r="CR61" s="91">
        <f>AY61-BA61</f>
        <v>12.3</v>
      </c>
      <c r="CS61" s="83"/>
      <c r="CT61" s="81"/>
      <c r="CU61" s="192"/>
      <c r="CV61" s="192"/>
      <c r="CW61" s="169"/>
      <c r="CY61" s="76" t="s">
        <v>697</v>
      </c>
      <c r="CZ61" s="76"/>
    </row>
    <row r="62" spans="1:104" s="18" customFormat="1" ht="13.8" hidden="1" thickBot="1" x14ac:dyDescent="0.3">
      <c r="A62" s="100"/>
      <c r="B62" s="76" t="str">
        <f t="shared" si="2"/>
        <v/>
      </c>
      <c r="C62" s="77"/>
      <c r="D62" s="83"/>
      <c r="E62" s="83"/>
      <c r="F62" s="83"/>
      <c r="G62" s="76"/>
      <c r="H62" s="76"/>
      <c r="I62" s="76"/>
      <c r="J62" s="78"/>
      <c r="K62" s="78"/>
      <c r="L62" s="78"/>
      <c r="M62" s="221"/>
      <c r="N62" s="78"/>
      <c r="O62" s="78"/>
      <c r="P62" s="76"/>
      <c r="Q62" s="221"/>
      <c r="R62" s="221"/>
      <c r="S62" s="76"/>
      <c r="T62" s="76"/>
      <c r="U62" s="76"/>
      <c r="V62" s="222"/>
      <c r="W62" s="222"/>
      <c r="X62" s="222"/>
      <c r="Y62" s="79"/>
      <c r="Z62" s="79"/>
      <c r="AA62" s="223"/>
      <c r="AB62" s="223"/>
      <c r="AC62" s="76"/>
      <c r="AD62" s="76"/>
      <c r="AE62" s="221"/>
      <c r="AF62" s="221"/>
      <c r="AG62" s="79"/>
      <c r="AH62" s="102">
        <v>4</v>
      </c>
      <c r="AI62" s="103"/>
      <c r="AJ62" s="104"/>
      <c r="AK62" s="105"/>
      <c r="AL62" s="106"/>
      <c r="AM62" s="107"/>
      <c r="AN62" s="107"/>
      <c r="AO62" s="107"/>
      <c r="AP62" s="107"/>
      <c r="AQ62" s="108">
        <f>IF(AP62&lt;AM62,(AP62+1)-AM62,AP62-AM62)</f>
        <v>0</v>
      </c>
      <c r="AR62" s="108">
        <f>IF(AO62&lt;AN62,(AO62+1)-AN62,AO62-AN62)</f>
        <v>0</v>
      </c>
      <c r="AS62" s="109" t="str">
        <f>IF(AR62&lt;&gt;0,1,"")</f>
        <v/>
      </c>
      <c r="AT62" s="110" t="str">
        <f>IF(AM62&lt;&gt;0,AM62-(6/24)+1440,"")</f>
        <v/>
      </c>
      <c r="AU62" s="111"/>
      <c r="AV62" s="112"/>
      <c r="AW62" s="112"/>
      <c r="AX62" s="111"/>
      <c r="AY62" s="88"/>
      <c r="AZ62" s="240"/>
      <c r="BA62" s="111"/>
      <c r="BB62" s="111"/>
      <c r="BC62" s="113"/>
      <c r="BD62" s="112">
        <f>BC62*0.0004536</f>
        <v>0</v>
      </c>
      <c r="BE62" s="114"/>
      <c r="BF62" s="115"/>
      <c r="BG62" s="115"/>
      <c r="BH62" s="102"/>
      <c r="BI62" s="116"/>
      <c r="BJ62" s="116"/>
      <c r="BK62" s="116"/>
      <c r="BL62" s="116"/>
      <c r="BM62" s="117"/>
      <c r="BN62" s="117"/>
      <c r="BO62" s="117"/>
      <c r="BP62" s="118"/>
      <c r="BQ62" s="119"/>
      <c r="BR62" s="119"/>
      <c r="BS62" s="119"/>
      <c r="BT62" s="120"/>
      <c r="BU62" s="121"/>
      <c r="BV62" s="120"/>
      <c r="BW62" s="122"/>
      <c r="BX62" s="122"/>
      <c r="BY62" s="122"/>
      <c r="BZ62" s="122"/>
      <c r="CA62" s="122"/>
      <c r="CB62" s="122"/>
      <c r="CC62" s="122"/>
      <c r="CD62" s="122"/>
      <c r="CE62" s="122"/>
      <c r="CF62" s="122"/>
      <c r="CG62" s="122"/>
      <c r="CH62" s="122"/>
      <c r="CI62" s="212"/>
      <c r="CJ62" s="122"/>
      <c r="CK62" s="112">
        <f>((CJ62/3.8)*6.7)/1000</f>
        <v>0</v>
      </c>
      <c r="CL62" s="122"/>
      <c r="CM62" s="114">
        <f>((CL62*6.7)/1)/1000</f>
        <v>0</v>
      </c>
      <c r="CN62" s="114" t="str">
        <f>IF(A62="","",IF(CK62=0,CM62,CK62)/2.2)</f>
        <v/>
      </c>
      <c r="CO62" s="114" t="str">
        <f>IF(A62="","",(CP62/$BD$4))</f>
        <v/>
      </c>
      <c r="CP62" s="114" t="str">
        <f>IF(A62="","",IF(CJ62="",(AJ62*$BA$4),CJ62))</f>
        <v/>
      </c>
      <c r="CQ62" s="99"/>
      <c r="CR62" s="114">
        <f>AY62-BA62</f>
        <v>0</v>
      </c>
      <c r="CS62" s="122"/>
      <c r="CT62" s="202"/>
      <c r="CU62" s="203"/>
      <c r="CV62" s="203"/>
      <c r="CW62" s="204"/>
      <c r="CY62" s="76"/>
      <c r="CZ62" s="76"/>
    </row>
    <row r="63" spans="1:104" s="18" customFormat="1" ht="13.8" hidden="1" thickBot="1" x14ac:dyDescent="0.3">
      <c r="A63" s="124"/>
      <c r="B63" s="125" t="str">
        <f t="shared" si="2"/>
        <v/>
      </c>
      <c r="C63" s="126"/>
      <c r="D63" s="127"/>
      <c r="E63" s="127"/>
      <c r="F63" s="127"/>
      <c r="G63" s="127"/>
      <c r="H63" s="127"/>
      <c r="I63" s="128"/>
      <c r="J63" s="128"/>
      <c r="K63" s="128"/>
      <c r="L63" s="128"/>
      <c r="M63" s="224"/>
      <c r="N63" s="128"/>
      <c r="O63" s="128"/>
      <c r="P63" s="125"/>
      <c r="Q63" s="224"/>
      <c r="R63" s="224"/>
      <c r="S63" s="125"/>
      <c r="T63" s="125"/>
      <c r="U63" s="125"/>
      <c r="V63" s="225"/>
      <c r="W63" s="225"/>
      <c r="X63" s="225"/>
      <c r="Y63" s="129"/>
      <c r="Z63" s="129"/>
      <c r="AA63" s="226"/>
      <c r="AB63" s="226"/>
      <c r="AC63" s="125"/>
      <c r="AD63" s="125"/>
      <c r="AE63" s="224"/>
      <c r="AF63" s="224"/>
      <c r="AG63" s="130"/>
      <c r="AH63" s="238" t="s">
        <v>141</v>
      </c>
      <c r="AI63" s="239"/>
      <c r="AJ63" s="131"/>
      <c r="AK63" s="132"/>
      <c r="AL63" s="132"/>
      <c r="AM63" s="132"/>
      <c r="AN63" s="132"/>
      <c r="AO63" s="132"/>
      <c r="AP63" s="133"/>
      <c r="AQ63" s="133">
        <f>SUM(AQ59:AQ62)</f>
        <v>0.33333333333333326</v>
      </c>
      <c r="AR63" s="133">
        <f>SUM(AR59:AR62)</f>
        <v>0.27083333333333348</v>
      </c>
      <c r="AS63" s="134">
        <f>SUM(AS59:AS62)</f>
        <v>3</v>
      </c>
      <c r="AT63" s="134"/>
      <c r="AU63" s="214"/>
      <c r="AV63" s="135"/>
      <c r="AW63" s="135"/>
      <c r="AX63" s="135"/>
      <c r="AY63" s="132"/>
      <c r="AZ63" s="132"/>
      <c r="BA63" s="132"/>
      <c r="BB63" s="132"/>
      <c r="BC63" s="136"/>
      <c r="BD63" s="135"/>
      <c r="BE63" s="135"/>
      <c r="BF63" s="137"/>
      <c r="BG63" s="137"/>
      <c r="BH63" s="239"/>
      <c r="BI63" s="239"/>
      <c r="BJ63" s="239"/>
      <c r="BK63" s="138"/>
      <c r="BL63" s="138"/>
      <c r="BM63" s="138"/>
      <c r="BN63" s="138"/>
      <c r="BO63" s="138"/>
      <c r="BP63" s="139"/>
      <c r="BQ63" s="139"/>
      <c r="BR63" s="139"/>
      <c r="BS63" s="139"/>
      <c r="BT63" s="140"/>
      <c r="BU63" s="140"/>
      <c r="BV63" s="140"/>
      <c r="BW63" s="132"/>
      <c r="BX63" s="132"/>
      <c r="BY63" s="132"/>
      <c r="BZ63" s="132"/>
      <c r="CA63" s="132"/>
      <c r="CB63" s="132"/>
      <c r="CC63" s="132"/>
      <c r="CD63" s="132"/>
      <c r="CE63" s="132"/>
      <c r="CF63" s="132"/>
      <c r="CG63" s="132"/>
      <c r="CH63" s="132"/>
      <c r="CI63" s="214"/>
      <c r="CJ63" s="132"/>
      <c r="CK63" s="135">
        <f>SUM(CK59:CK62)</f>
        <v>43.613473684210533</v>
      </c>
      <c r="CL63" s="132"/>
      <c r="CM63" s="135">
        <f>SUM(CM59:CM62)</f>
        <v>41.781200000000005</v>
      </c>
      <c r="CN63" s="135">
        <f>SUM(CN59:CN62)</f>
        <v>38.815760765550237</v>
      </c>
      <c r="CO63" s="135">
        <f>SUM(CO59:CO62)</f>
        <v>491723.8701141433</v>
      </c>
      <c r="CP63" s="135">
        <f>SUM(CP59:CP62)</f>
        <v>1868587.48</v>
      </c>
      <c r="CQ63" s="135">
        <f>SUM(CQ59:CQ62)</f>
        <v>0.21576076555023871</v>
      </c>
      <c r="CR63" s="132"/>
      <c r="CS63" s="132"/>
      <c r="CT63" s="132"/>
      <c r="CU63" s="132"/>
      <c r="CV63" s="132"/>
      <c r="CW63" s="141"/>
      <c r="CY63" s="214"/>
      <c r="CZ63" s="214"/>
    </row>
    <row r="64" spans="1:104" s="18" customFormat="1" x14ac:dyDescent="0.25">
      <c r="A64" s="100">
        <v>4334</v>
      </c>
      <c r="B64" s="51" t="str">
        <f t="shared" si="2"/>
        <v>4334-4069-1</v>
      </c>
      <c r="C64" s="52">
        <v>1</v>
      </c>
      <c r="D64" s="53" t="s">
        <v>253</v>
      </c>
      <c r="E64" s="53" t="s">
        <v>354</v>
      </c>
      <c r="F64" s="53" t="s">
        <v>387</v>
      </c>
      <c r="G64" s="53"/>
      <c r="H64" s="53"/>
      <c r="I64" s="70"/>
      <c r="J64" s="54"/>
      <c r="K64" s="54"/>
      <c r="L64" s="54"/>
      <c r="M64" s="218"/>
      <c r="N64" s="54"/>
      <c r="O64" s="54"/>
      <c r="P64" s="51"/>
      <c r="Q64" s="218"/>
      <c r="R64" s="218"/>
      <c r="S64" s="51"/>
      <c r="T64" s="51"/>
      <c r="U64" s="51"/>
      <c r="V64" s="219"/>
      <c r="W64" s="219"/>
      <c r="X64" s="220"/>
      <c r="Y64" s="55"/>
      <c r="Z64" s="55"/>
      <c r="AA64" s="219"/>
      <c r="AB64" s="219"/>
      <c r="AC64" s="51"/>
      <c r="AD64" s="51"/>
      <c r="AE64" s="218"/>
      <c r="AF64" s="218"/>
      <c r="AG64" s="55"/>
      <c r="AH64" s="56">
        <v>1</v>
      </c>
      <c r="AI64" s="57">
        <v>44322</v>
      </c>
      <c r="AJ64" s="58" t="s">
        <v>388</v>
      </c>
      <c r="AK64" s="59" t="s">
        <v>208</v>
      </c>
      <c r="AL64" s="59" t="s">
        <v>251</v>
      </c>
      <c r="AM64" s="60">
        <v>9.375E-2</v>
      </c>
      <c r="AN64" s="60">
        <v>0.10416666666666667</v>
      </c>
      <c r="AO64" s="60">
        <v>0.17361111111111113</v>
      </c>
      <c r="AP64" s="60">
        <v>0.17708333333333334</v>
      </c>
      <c r="AQ64" s="61">
        <f>IF(AP64&lt;AM64,(AP64+1)-AM64,AP64-AM64)</f>
        <v>8.3333333333333343E-2</v>
      </c>
      <c r="AR64" s="61">
        <f>IF(AO64&lt;AN64,(AO64+1)-AN64,AO64-AN64)</f>
        <v>6.9444444444444461E-2</v>
      </c>
      <c r="AS64" s="62">
        <f>IF(AR64&lt;&gt;0,1,"")</f>
        <v>1</v>
      </c>
      <c r="AT64" s="63">
        <f>IF(AM64&lt;&gt;0,AM64-(6/24)+1440,"")</f>
        <v>1439.84375</v>
      </c>
      <c r="AU64" s="111">
        <v>20.8</v>
      </c>
      <c r="AV64" s="111"/>
      <c r="AW64" s="111"/>
      <c r="AX64" s="111"/>
      <c r="AY64" s="244">
        <v>26.2</v>
      </c>
      <c r="AZ64" s="111"/>
      <c r="BA64" s="111">
        <v>15.5</v>
      </c>
      <c r="BB64" s="66"/>
      <c r="BC64" s="51">
        <v>81413</v>
      </c>
      <c r="BD64" s="65">
        <f>BC64*0.0004536</f>
        <v>36.928936800000002</v>
      </c>
      <c r="BE64" s="67"/>
      <c r="BF64" s="68"/>
      <c r="BG64" s="68"/>
      <c r="BH64" s="69">
        <v>3</v>
      </c>
      <c r="BI64" s="70"/>
      <c r="BJ64" s="70"/>
      <c r="BK64" s="70"/>
      <c r="BL64" s="70"/>
      <c r="BM64" s="71"/>
      <c r="BN64" s="71"/>
      <c r="BO64" s="71"/>
      <c r="BP64" s="72">
        <v>3</v>
      </c>
      <c r="BQ64" s="73"/>
      <c r="BR64" s="73"/>
      <c r="BS64" s="73"/>
      <c r="BT64" s="74"/>
      <c r="BU64" s="75"/>
      <c r="BV64" s="74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212">
        <v>37.006</v>
      </c>
      <c r="CJ64" s="51"/>
      <c r="CK64" s="65">
        <f>((CJ64/3.8)*6.7)/1000</f>
        <v>0</v>
      </c>
      <c r="CL64" s="76">
        <v>6849</v>
      </c>
      <c r="CM64" s="67">
        <f>((CL64*6.7)/1)/1000</f>
        <v>45.888300000000001</v>
      </c>
      <c r="CN64" s="67">
        <f>IF(A64="","",IF(CK64=0,CM64,CK64)/2.2)</f>
        <v>20.858318181818181</v>
      </c>
      <c r="CO64" s="67">
        <f>IF(A64="","",(CP64/$BD$4))</f>
        <v>485691.98040225665</v>
      </c>
      <c r="CP64" s="67">
        <f>IF(A64="","",IF(CJ64="",(AJ64*$BA$4),CJ64))</f>
        <v>1845665.848</v>
      </c>
      <c r="CQ64" s="64">
        <f>CN64-AU64</f>
        <v>5.8318181818179937E-2</v>
      </c>
      <c r="CR64" s="67">
        <f>AY64-BA64</f>
        <v>10.7</v>
      </c>
      <c r="CS64" s="155"/>
      <c r="CT64" s="199"/>
      <c r="CU64" s="200"/>
      <c r="CV64" s="200"/>
      <c r="CW64" s="201"/>
      <c r="CY64" s="228" t="s">
        <v>697</v>
      </c>
      <c r="CZ64" s="228"/>
    </row>
    <row r="65" spans="1:104" s="18" customFormat="1" x14ac:dyDescent="0.25">
      <c r="A65" s="100">
        <v>4334</v>
      </c>
      <c r="B65" s="76" t="str">
        <f t="shared" si="2"/>
        <v>4334-4063-2</v>
      </c>
      <c r="C65" s="77">
        <v>1</v>
      </c>
      <c r="D65" s="83" t="s">
        <v>253</v>
      </c>
      <c r="E65" s="83" t="s">
        <v>354</v>
      </c>
      <c r="F65" s="83" t="s">
        <v>387</v>
      </c>
      <c r="G65" s="83"/>
      <c r="H65" s="76"/>
      <c r="I65" s="76"/>
      <c r="J65" s="78"/>
      <c r="K65" s="78"/>
      <c r="L65" s="78"/>
      <c r="M65" s="221"/>
      <c r="N65" s="78"/>
      <c r="O65" s="78"/>
      <c r="P65" s="76"/>
      <c r="Q65" s="221"/>
      <c r="R65" s="221"/>
      <c r="S65" s="76"/>
      <c r="T65" s="76"/>
      <c r="U65" s="76"/>
      <c r="V65" s="222"/>
      <c r="W65" s="222"/>
      <c r="X65" s="222"/>
      <c r="Y65" s="79"/>
      <c r="Z65" s="79"/>
      <c r="AA65" s="223"/>
      <c r="AB65" s="223"/>
      <c r="AC65" s="76"/>
      <c r="AD65" s="76"/>
      <c r="AE65" s="221"/>
      <c r="AF65" s="221"/>
      <c r="AG65" s="79"/>
      <c r="AH65" s="80">
        <v>2</v>
      </c>
      <c r="AI65" s="81">
        <v>44322</v>
      </c>
      <c r="AJ65" s="82" t="s">
        <v>391</v>
      </c>
      <c r="AK65" s="83" t="s">
        <v>251</v>
      </c>
      <c r="AL65" s="83" t="s">
        <v>345</v>
      </c>
      <c r="AM65" s="84">
        <v>0.21527777777777779</v>
      </c>
      <c r="AN65" s="84">
        <v>0.21875</v>
      </c>
      <c r="AO65" s="84">
        <v>0.2673611111111111</v>
      </c>
      <c r="AP65" s="84">
        <v>0.27083333333333331</v>
      </c>
      <c r="AQ65" s="85">
        <f>IF(AP65&lt;AM65,(AP65+1)-AM65,AP65-AM65)</f>
        <v>5.5555555555555525E-2</v>
      </c>
      <c r="AR65" s="85">
        <f>IF(AO65&lt;AN65,(AO65+1)-AN65,AO65-AN65)</f>
        <v>4.8611111111111105E-2</v>
      </c>
      <c r="AS65" s="86">
        <f>IF(AR65&lt;&gt;0,1,"")</f>
        <v>1</v>
      </c>
      <c r="AT65" s="87">
        <f>IF(AM65&lt;&gt;0,AM65-(6/24)+1440,"")</f>
        <v>1439.9652777777778</v>
      </c>
      <c r="AU65" s="111">
        <v>1.6</v>
      </c>
      <c r="AV65" s="111"/>
      <c r="AW65" s="111"/>
      <c r="AX65" s="111"/>
      <c r="AY65" s="111">
        <v>17</v>
      </c>
      <c r="AZ65" s="111"/>
      <c r="BA65" s="111">
        <v>10.199999999999999</v>
      </c>
      <c r="BB65" s="88"/>
      <c r="BC65" s="90" t="s">
        <v>392</v>
      </c>
      <c r="BD65" s="89">
        <f>BC65*0.0004536</f>
        <v>36.928936800000002</v>
      </c>
      <c r="BE65" s="91"/>
      <c r="BF65" s="92"/>
      <c r="BG65" s="92"/>
      <c r="BH65" s="80">
        <v>4</v>
      </c>
      <c r="BI65" s="93"/>
      <c r="BJ65" s="93"/>
      <c r="BK65" s="93"/>
      <c r="BL65" s="93"/>
      <c r="BM65" s="94"/>
      <c r="BN65" s="94"/>
      <c r="BO65" s="94"/>
      <c r="BP65" s="95">
        <v>4</v>
      </c>
      <c r="BQ65" s="96"/>
      <c r="BR65" s="96"/>
      <c r="BS65" s="96"/>
      <c r="BT65" s="97"/>
      <c r="BU65" s="98"/>
      <c r="BV65" s="97"/>
      <c r="BW65" s="76"/>
      <c r="BX65" s="76"/>
      <c r="BY65" s="76"/>
      <c r="BZ65" s="76"/>
      <c r="CA65" s="76"/>
      <c r="CB65" s="76"/>
      <c r="CC65" s="76"/>
      <c r="CD65" s="76"/>
      <c r="CE65" s="76"/>
      <c r="CF65" s="76"/>
      <c r="CG65" s="76"/>
      <c r="CH65" s="76"/>
      <c r="CI65" s="212">
        <v>37.006</v>
      </c>
      <c r="CJ65" s="76">
        <v>2080</v>
      </c>
      <c r="CK65" s="89">
        <f>((CJ65/3.8)*6.7)/1000</f>
        <v>3.6673684210526316</v>
      </c>
      <c r="CL65" s="76"/>
      <c r="CM65" s="91">
        <f>((CL65*6.7)/1)/1000</f>
        <v>0</v>
      </c>
      <c r="CN65" s="91">
        <f>IF(A65="","",IF(CK65=0,CM65,CK65)/2.2)</f>
        <v>1.6669856459330141</v>
      </c>
      <c r="CO65" s="91">
        <f>IF(A65="","",(CP65/$BD$4))</f>
        <v>547.35764891104702</v>
      </c>
      <c r="CP65" s="91">
        <f>IF(A65="","",IF(CJ65="",(AJ65*$BA$4),CJ65))</f>
        <v>2080</v>
      </c>
      <c r="CQ65" s="99">
        <f>CN65-AU65</f>
        <v>6.6985645933014037E-2</v>
      </c>
      <c r="CR65" s="91">
        <f>AY65-BA65</f>
        <v>6.8000000000000007</v>
      </c>
      <c r="CS65" s="168"/>
      <c r="CT65" s="81"/>
      <c r="CU65" s="192"/>
      <c r="CV65" s="192"/>
      <c r="CW65" s="169"/>
      <c r="CY65" s="83" t="s">
        <v>697</v>
      </c>
      <c r="CZ65" s="83"/>
    </row>
    <row r="66" spans="1:104" s="18" customFormat="1" ht="13.8" thickBot="1" x14ac:dyDescent="0.3">
      <c r="A66" s="100">
        <v>4334</v>
      </c>
      <c r="B66" s="76" t="str">
        <f t="shared" si="2"/>
        <v>4334-4068-3</v>
      </c>
      <c r="C66" s="77">
        <v>1</v>
      </c>
      <c r="D66" s="83" t="s">
        <v>253</v>
      </c>
      <c r="E66" s="83" t="s">
        <v>354</v>
      </c>
      <c r="F66" s="83" t="s">
        <v>387</v>
      </c>
      <c r="G66" s="76"/>
      <c r="H66" s="76"/>
      <c r="I66" s="76"/>
      <c r="J66" s="78"/>
      <c r="K66" s="78"/>
      <c r="L66" s="78"/>
      <c r="M66" s="221"/>
      <c r="N66" s="78"/>
      <c r="O66" s="78"/>
      <c r="P66" s="76"/>
      <c r="Q66" s="221"/>
      <c r="R66" s="221"/>
      <c r="S66" s="76"/>
      <c r="T66" s="76"/>
      <c r="U66" s="76"/>
      <c r="V66" s="222"/>
      <c r="W66" s="222"/>
      <c r="X66" s="222"/>
      <c r="Y66" s="79"/>
      <c r="Z66" s="79"/>
      <c r="AA66" s="223"/>
      <c r="AB66" s="223"/>
      <c r="AC66" s="76"/>
      <c r="AD66" s="76"/>
      <c r="AE66" s="221"/>
      <c r="AF66" s="221"/>
      <c r="AG66" s="79"/>
      <c r="AH66" s="80">
        <v>3</v>
      </c>
      <c r="AI66" s="81">
        <v>44322</v>
      </c>
      <c r="AJ66" s="82" t="s">
        <v>390</v>
      </c>
      <c r="AK66" s="83" t="s">
        <v>345</v>
      </c>
      <c r="AL66" s="83" t="s">
        <v>216</v>
      </c>
      <c r="AM66" s="84">
        <v>0.31944444444444448</v>
      </c>
      <c r="AN66" s="84">
        <v>0.3263888888888889</v>
      </c>
      <c r="AO66" s="84">
        <v>0.44097222222222227</v>
      </c>
      <c r="AP66" s="192">
        <v>0.44444444444444442</v>
      </c>
      <c r="AQ66" s="85">
        <f>IF(AP66&lt;AM66,(AP66+1)-AM66,AP66-AM66)</f>
        <v>0.12499999999999994</v>
      </c>
      <c r="AR66" s="85">
        <f>IF(AO66&lt;AN66,(AO66+1)-AN66,AO66-AN66)</f>
        <v>0.11458333333333337</v>
      </c>
      <c r="AS66" s="86">
        <f>IF(AR66&lt;&gt;0,1,"")</f>
        <v>1</v>
      </c>
      <c r="AT66" s="87">
        <f>IF(AM66&lt;&gt;0,AM66-(6/24)+1440,"")</f>
        <v>1440.0694444444443</v>
      </c>
      <c r="AU66" s="111">
        <v>11.9</v>
      </c>
      <c r="AV66" s="111"/>
      <c r="AW66" s="111"/>
      <c r="AX66" s="111"/>
      <c r="AY66" s="111">
        <v>21.9</v>
      </c>
      <c r="AZ66" s="111"/>
      <c r="BA66" s="258">
        <v>8.9</v>
      </c>
      <c r="BB66" s="88"/>
      <c r="BC66" s="90" t="s">
        <v>393</v>
      </c>
      <c r="BD66" s="89">
        <f>BC66*0.0004536</f>
        <v>5.0063832000000001</v>
      </c>
      <c r="BE66" s="91"/>
      <c r="BF66" s="92"/>
      <c r="BG66" s="92"/>
      <c r="BH66" s="80"/>
      <c r="BI66" s="93"/>
      <c r="BJ66" s="93"/>
      <c r="BK66" s="93"/>
      <c r="BL66" s="93"/>
      <c r="BM66" s="94"/>
      <c r="BN66" s="94"/>
      <c r="BO66" s="94"/>
      <c r="BP66" s="95"/>
      <c r="BQ66" s="96"/>
      <c r="BR66" s="96"/>
      <c r="BS66" s="96"/>
      <c r="BT66" s="97"/>
      <c r="BU66" s="98"/>
      <c r="BV66" s="97"/>
      <c r="BW66" s="76"/>
      <c r="BX66" s="76"/>
      <c r="BY66" s="76"/>
      <c r="BZ66" s="76"/>
      <c r="CA66" s="76"/>
      <c r="CB66" s="76"/>
      <c r="CC66" s="76"/>
      <c r="CD66" s="76"/>
      <c r="CE66" s="76"/>
      <c r="CF66" s="76"/>
      <c r="CG66" s="76"/>
      <c r="CH66" s="76"/>
      <c r="CI66" s="212">
        <v>5.0170000000000003</v>
      </c>
      <c r="CJ66" s="76"/>
      <c r="CK66" s="89">
        <f>((CJ66/3.8)*6.7)/1000</f>
        <v>0</v>
      </c>
      <c r="CL66" s="76">
        <v>3913</v>
      </c>
      <c r="CM66" s="91">
        <f>((CL66*6.7)/1)/1000</f>
        <v>26.217100000000002</v>
      </c>
      <c r="CN66" s="91">
        <f>IF(A66="","",IF(CK66=0,CM66,CK66)/2.2)</f>
        <v>11.916863636363637</v>
      </c>
      <c r="CO66" s="91">
        <f>IF(A66="","",(CP66/$BD$4))</f>
        <v>485572.61643558124</v>
      </c>
      <c r="CP66" s="91">
        <f>IF(A66="","",IF(CJ66="",(AJ66*$BA$4),CJ66))</f>
        <v>1845212.2560000001</v>
      </c>
      <c r="CQ66" s="99">
        <f>CN66-AU66</f>
        <v>1.6863636363636303E-2</v>
      </c>
      <c r="CR66" s="91">
        <f>AY66-BA66</f>
        <v>12.999999999999998</v>
      </c>
      <c r="CS66" s="83" t="s">
        <v>333</v>
      </c>
      <c r="CT66" s="81"/>
      <c r="CU66" s="192"/>
      <c r="CV66" s="192"/>
      <c r="CW66" s="169"/>
      <c r="CY66" s="76" t="s">
        <v>697</v>
      </c>
      <c r="CZ66" s="76"/>
    </row>
    <row r="67" spans="1:104" s="18" customFormat="1" ht="13.8" hidden="1" thickBot="1" x14ac:dyDescent="0.3">
      <c r="A67" s="100"/>
      <c r="B67" s="76" t="str">
        <f t="shared" si="2"/>
        <v/>
      </c>
      <c r="C67" s="77"/>
      <c r="D67" s="83"/>
      <c r="E67" s="83"/>
      <c r="F67" s="83"/>
      <c r="G67" s="76"/>
      <c r="H67" s="76"/>
      <c r="I67" s="76"/>
      <c r="J67" s="78"/>
      <c r="K67" s="78"/>
      <c r="L67" s="78"/>
      <c r="M67" s="221"/>
      <c r="N67" s="78"/>
      <c r="O67" s="78"/>
      <c r="P67" s="76"/>
      <c r="Q67" s="221"/>
      <c r="R67" s="221"/>
      <c r="S67" s="76"/>
      <c r="T67" s="76"/>
      <c r="U67" s="76"/>
      <c r="V67" s="222"/>
      <c r="W67" s="222"/>
      <c r="X67" s="222"/>
      <c r="Y67" s="79"/>
      <c r="Z67" s="79"/>
      <c r="AA67" s="223"/>
      <c r="AB67" s="223"/>
      <c r="AC67" s="76"/>
      <c r="AD67" s="76"/>
      <c r="AE67" s="221"/>
      <c r="AF67" s="221"/>
      <c r="AG67" s="79"/>
      <c r="AH67" s="102">
        <v>4</v>
      </c>
      <c r="AI67" s="103"/>
      <c r="AJ67" s="104"/>
      <c r="AK67" s="105"/>
      <c r="AL67" s="106"/>
      <c r="AM67" s="107"/>
      <c r="AN67" s="107"/>
      <c r="AO67" s="107"/>
      <c r="AP67" s="107"/>
      <c r="AQ67" s="108">
        <f>IF(AP67&lt;AM67,(AP67+1)-AM67,AP67-AM67)</f>
        <v>0</v>
      </c>
      <c r="AR67" s="108">
        <f>IF(AO67&lt;AN67,(AO67+1)-AN67,AO67-AN67)</f>
        <v>0</v>
      </c>
      <c r="AS67" s="109" t="str">
        <f>IF(AR67&lt;&gt;0,1,"")</f>
        <v/>
      </c>
      <c r="AT67" s="110" t="str">
        <f>IF(AM67&lt;&gt;0,AM67-(6/24)+1440,"")</f>
        <v/>
      </c>
      <c r="AU67" s="111"/>
      <c r="AV67" s="112"/>
      <c r="AW67" s="112"/>
      <c r="AX67" s="111"/>
      <c r="AY67" s="88"/>
      <c r="AZ67" s="240"/>
      <c r="BA67" s="111"/>
      <c r="BB67" s="111"/>
      <c r="BC67" s="113"/>
      <c r="BD67" s="112">
        <f>BC67*0.0004536</f>
        <v>0</v>
      </c>
      <c r="BE67" s="114"/>
      <c r="BF67" s="115"/>
      <c r="BG67" s="115"/>
      <c r="BH67" s="102"/>
      <c r="BI67" s="116"/>
      <c r="BJ67" s="116"/>
      <c r="BK67" s="116"/>
      <c r="BL67" s="116"/>
      <c r="BM67" s="117"/>
      <c r="BN67" s="117"/>
      <c r="BO67" s="117"/>
      <c r="BP67" s="118"/>
      <c r="BQ67" s="119"/>
      <c r="BR67" s="119"/>
      <c r="BS67" s="119"/>
      <c r="BT67" s="120"/>
      <c r="BU67" s="121"/>
      <c r="BV67" s="120"/>
      <c r="BW67" s="122"/>
      <c r="BX67" s="122"/>
      <c r="BY67" s="122"/>
      <c r="BZ67" s="122"/>
      <c r="CA67" s="122"/>
      <c r="CB67" s="122"/>
      <c r="CC67" s="122"/>
      <c r="CD67" s="122"/>
      <c r="CE67" s="122"/>
      <c r="CF67" s="122"/>
      <c r="CG67" s="122"/>
      <c r="CH67" s="122"/>
      <c r="CI67" s="212"/>
      <c r="CJ67" s="122"/>
      <c r="CK67" s="112">
        <f>((CJ67/3.8)*6.7)/1000</f>
        <v>0</v>
      </c>
      <c r="CL67" s="122"/>
      <c r="CM67" s="114">
        <f>((CL67*6.7)/1)/1000</f>
        <v>0</v>
      </c>
      <c r="CN67" s="114" t="str">
        <f>IF(A67="","",IF(CK67=0,CM67,CK67)/2.2)</f>
        <v/>
      </c>
      <c r="CO67" s="114" t="str">
        <f>IF(A67="","",(CP67/$BD$4))</f>
        <v/>
      </c>
      <c r="CP67" s="114" t="str">
        <f>IF(A67="","",IF(CJ67="",(AJ67*$BA$4),CJ67))</f>
        <v/>
      </c>
      <c r="CQ67" s="99"/>
      <c r="CR67" s="114">
        <f>AY67-BA67</f>
        <v>0</v>
      </c>
      <c r="CS67" s="122"/>
      <c r="CT67" s="202"/>
      <c r="CU67" s="203"/>
      <c r="CV67" s="203"/>
      <c r="CW67" s="204"/>
      <c r="CY67" s="76"/>
      <c r="CZ67" s="76"/>
    </row>
    <row r="68" spans="1:104" s="18" customFormat="1" ht="13.8" hidden="1" thickBot="1" x14ac:dyDescent="0.3">
      <c r="A68" s="124"/>
      <c r="B68" s="125" t="str">
        <f t="shared" si="2"/>
        <v/>
      </c>
      <c r="C68" s="126"/>
      <c r="D68" s="127"/>
      <c r="E68" s="127"/>
      <c r="F68" s="127"/>
      <c r="G68" s="127"/>
      <c r="H68" s="127"/>
      <c r="I68" s="128"/>
      <c r="J68" s="128"/>
      <c r="K68" s="128"/>
      <c r="L68" s="128"/>
      <c r="M68" s="224"/>
      <c r="N68" s="128"/>
      <c r="O68" s="128"/>
      <c r="P68" s="125"/>
      <c r="Q68" s="224"/>
      <c r="R68" s="224"/>
      <c r="S68" s="125"/>
      <c r="T68" s="125"/>
      <c r="U68" s="125"/>
      <c r="V68" s="225"/>
      <c r="W68" s="225"/>
      <c r="X68" s="225"/>
      <c r="Y68" s="129"/>
      <c r="Z68" s="129"/>
      <c r="AA68" s="226"/>
      <c r="AB68" s="226"/>
      <c r="AC68" s="125"/>
      <c r="AD68" s="125"/>
      <c r="AE68" s="224"/>
      <c r="AF68" s="224"/>
      <c r="AG68" s="130"/>
      <c r="AH68" s="238" t="s">
        <v>141</v>
      </c>
      <c r="AI68" s="239"/>
      <c r="AJ68" s="131"/>
      <c r="AK68" s="132"/>
      <c r="AL68" s="132"/>
      <c r="AM68" s="132"/>
      <c r="AN68" s="132"/>
      <c r="AO68" s="132"/>
      <c r="AP68" s="133"/>
      <c r="AQ68" s="133">
        <f>SUM(AQ64:AQ67)</f>
        <v>0.26388888888888884</v>
      </c>
      <c r="AR68" s="133">
        <f>SUM(AR64:AR67)</f>
        <v>0.23263888888888895</v>
      </c>
      <c r="AS68" s="134">
        <f>SUM(AS64:AS67)</f>
        <v>3</v>
      </c>
      <c r="AT68" s="134"/>
      <c r="AU68" s="214"/>
      <c r="AV68" s="135"/>
      <c r="AW68" s="135"/>
      <c r="AX68" s="135"/>
      <c r="AY68" s="132"/>
      <c r="AZ68" s="132"/>
      <c r="BA68" s="132"/>
      <c r="BB68" s="132"/>
      <c r="BC68" s="136"/>
      <c r="BD68" s="135"/>
      <c r="BE68" s="135"/>
      <c r="BF68" s="137"/>
      <c r="BG68" s="137"/>
      <c r="BH68" s="239"/>
      <c r="BI68" s="239"/>
      <c r="BJ68" s="239"/>
      <c r="BK68" s="138"/>
      <c r="BL68" s="138"/>
      <c r="BM68" s="138"/>
      <c r="BN68" s="138"/>
      <c r="BO68" s="138"/>
      <c r="BP68" s="139"/>
      <c r="BQ68" s="139"/>
      <c r="BR68" s="139"/>
      <c r="BS68" s="139"/>
      <c r="BT68" s="140"/>
      <c r="BU68" s="140"/>
      <c r="BV68" s="140"/>
      <c r="BW68" s="132"/>
      <c r="BX68" s="132"/>
      <c r="BY68" s="132"/>
      <c r="BZ68" s="132"/>
      <c r="CA68" s="132"/>
      <c r="CB68" s="132"/>
      <c r="CC68" s="132"/>
      <c r="CD68" s="132"/>
      <c r="CE68" s="132"/>
      <c r="CF68" s="132"/>
      <c r="CG68" s="132"/>
      <c r="CH68" s="132"/>
      <c r="CI68" s="214"/>
      <c r="CJ68" s="132"/>
      <c r="CK68" s="135">
        <f>SUM(CK64:CK67)</f>
        <v>3.6673684210526316</v>
      </c>
      <c r="CL68" s="132"/>
      <c r="CM68" s="135">
        <f>SUM(CM64:CM67)</f>
        <v>72.105400000000003</v>
      </c>
      <c r="CN68" s="135">
        <f>SUM(CN64:CN67)</f>
        <v>34.442167464114831</v>
      </c>
      <c r="CO68" s="135">
        <f>SUM(CO64:CO67)</f>
        <v>971811.9544867489</v>
      </c>
      <c r="CP68" s="135">
        <f>SUM(CP64:CP67)</f>
        <v>3692958.1040000003</v>
      </c>
      <c r="CQ68" s="135">
        <f>SUM(CQ64:CQ67)</f>
        <v>0.14216746411483028</v>
      </c>
      <c r="CR68" s="132"/>
      <c r="CS68" s="132"/>
      <c r="CT68" s="132"/>
      <c r="CU68" s="132"/>
      <c r="CV68" s="132"/>
      <c r="CW68" s="141"/>
      <c r="CY68" s="214"/>
      <c r="CZ68" s="214"/>
    </row>
    <row r="69" spans="1:104" s="18" customFormat="1" ht="13.8" thickBot="1" x14ac:dyDescent="0.3">
      <c r="A69" s="100">
        <v>4335</v>
      </c>
      <c r="B69" s="51" t="str">
        <f t="shared" si="2"/>
        <v>4335-4112-1</v>
      </c>
      <c r="C69" s="52">
        <v>1</v>
      </c>
      <c r="D69" s="53" t="s">
        <v>253</v>
      </c>
      <c r="E69" s="53" t="s">
        <v>262</v>
      </c>
      <c r="F69" s="53" t="s">
        <v>384</v>
      </c>
      <c r="G69" s="53" t="s">
        <v>385</v>
      </c>
      <c r="H69" s="53" t="s">
        <v>264</v>
      </c>
      <c r="I69" s="70" t="s">
        <v>386</v>
      </c>
      <c r="J69" s="54"/>
      <c r="K69" s="54"/>
      <c r="L69" s="54"/>
      <c r="M69" s="218"/>
      <c r="N69" s="54"/>
      <c r="O69" s="54"/>
      <c r="P69" s="51"/>
      <c r="Q69" s="218"/>
      <c r="R69" s="218"/>
      <c r="S69" s="51"/>
      <c r="T69" s="51"/>
      <c r="U69" s="51"/>
      <c r="V69" s="219"/>
      <c r="W69" s="219"/>
      <c r="X69" s="220"/>
      <c r="Y69" s="55"/>
      <c r="Z69" s="55"/>
      <c r="AA69" s="219"/>
      <c r="AB69" s="219"/>
      <c r="AC69" s="51"/>
      <c r="AD69" s="51"/>
      <c r="AE69" s="218"/>
      <c r="AF69" s="218"/>
      <c r="AG69" s="55"/>
      <c r="AH69" s="56">
        <v>1</v>
      </c>
      <c r="AI69" s="57">
        <v>44322</v>
      </c>
      <c r="AJ69" s="58" t="s">
        <v>215</v>
      </c>
      <c r="AK69" s="59" t="s">
        <v>216</v>
      </c>
      <c r="AL69" s="59" t="s">
        <v>209</v>
      </c>
      <c r="AM69" s="60">
        <v>0.81597222222222221</v>
      </c>
      <c r="AN69" s="60">
        <v>0.82986111111111116</v>
      </c>
      <c r="AO69" s="60">
        <v>0</v>
      </c>
      <c r="AP69" s="60">
        <v>3.472222222222222E-3</v>
      </c>
      <c r="AQ69" s="61">
        <f>IF(AP69&lt;AM69,(AP69+1)-AM69,AP69-AM69)</f>
        <v>0.18750000000000011</v>
      </c>
      <c r="AR69" s="61">
        <f>IF(AO69&lt;AN69,(AO69+1)-AN69,AO69-AN69)</f>
        <v>0.17013888888888884</v>
      </c>
      <c r="AS69" s="62">
        <f>IF(AR69&lt;&gt;0,1,"")</f>
        <v>1</v>
      </c>
      <c r="AT69" s="63">
        <f>IF(AM69&lt;&gt;0,AM69-(6/24)+1440,"")</f>
        <v>1440.5659722222222</v>
      </c>
      <c r="AU69" s="88">
        <v>20.2</v>
      </c>
      <c r="AV69" s="152"/>
      <c r="AW69" s="152"/>
      <c r="AX69" s="66"/>
      <c r="AY69" s="244">
        <v>29.5</v>
      </c>
      <c r="AZ69" s="111"/>
      <c r="BA69" s="111">
        <v>7</v>
      </c>
      <c r="BB69" s="66"/>
      <c r="BC69" s="51">
        <v>64521</v>
      </c>
      <c r="BD69" s="65">
        <f>BC69*0.0004536</f>
        <v>29.266725600000001</v>
      </c>
      <c r="BE69" s="67"/>
      <c r="BF69" s="68"/>
      <c r="BG69" s="68"/>
      <c r="BH69" s="69">
        <v>3</v>
      </c>
      <c r="BI69" s="70"/>
      <c r="BJ69" s="70"/>
      <c r="BK69" s="70"/>
      <c r="BL69" s="70"/>
      <c r="BM69" s="71"/>
      <c r="BN69" s="71"/>
      <c r="BO69" s="71"/>
      <c r="BP69" s="72">
        <v>3</v>
      </c>
      <c r="BQ69" s="73"/>
      <c r="BR69" s="73"/>
      <c r="BS69" s="73"/>
      <c r="BT69" s="74"/>
      <c r="BU69" s="75"/>
      <c r="BV69" s="74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212">
        <v>29.327999999999999</v>
      </c>
      <c r="CJ69" s="51"/>
      <c r="CK69" s="65">
        <f>((CJ69/3.8)*6.7)/1000</f>
        <v>0</v>
      </c>
      <c r="CL69" s="76">
        <v>6643</v>
      </c>
      <c r="CM69" s="67">
        <f>((CL69*6.7)/1)/1000</f>
        <v>44.508099999999999</v>
      </c>
      <c r="CN69" s="67">
        <f>IF(A69="","",IF(CK69=0,CM69,CK69)/2.2)</f>
        <v>20.230954545454544</v>
      </c>
      <c r="CO69" s="67">
        <f>IF(A69="","",(CP69/$BD$4))</f>
        <v>490824.63096929941</v>
      </c>
      <c r="CP69" s="67">
        <f>IF(A69="","",IF(CJ69="",(AJ69*$BA$4),CJ69))</f>
        <v>1865170.304</v>
      </c>
      <c r="CQ69" s="64">
        <f>CN69-AU69</f>
        <v>3.0954545454545013E-2</v>
      </c>
      <c r="CR69" s="67">
        <f>AY69-BA69</f>
        <v>22.5</v>
      </c>
      <c r="CS69" s="155"/>
      <c r="CT69" s="199">
        <v>44322</v>
      </c>
      <c r="CU69" s="200">
        <v>0.79513888888888884</v>
      </c>
      <c r="CV69" s="200">
        <v>0.83333333333333337</v>
      </c>
      <c r="CW69" s="201" t="s">
        <v>522</v>
      </c>
      <c r="CY69" s="228" t="s">
        <v>697</v>
      </c>
      <c r="CZ69" s="228"/>
    </row>
    <row r="70" spans="1:104" s="18" customFormat="1" ht="13.8" hidden="1" thickBot="1" x14ac:dyDescent="0.3">
      <c r="A70" s="100"/>
      <c r="B70" s="76" t="str">
        <f t="shared" si="2"/>
        <v/>
      </c>
      <c r="C70" s="77"/>
      <c r="D70" s="83"/>
      <c r="E70" s="83"/>
      <c r="F70" s="83"/>
      <c r="G70" s="83"/>
      <c r="H70" s="76"/>
      <c r="I70" s="76"/>
      <c r="J70" s="78"/>
      <c r="K70" s="78"/>
      <c r="L70" s="78"/>
      <c r="M70" s="221"/>
      <c r="N70" s="78"/>
      <c r="O70" s="78"/>
      <c r="P70" s="76"/>
      <c r="Q70" s="221"/>
      <c r="R70" s="221"/>
      <c r="S70" s="76"/>
      <c r="T70" s="76"/>
      <c r="U70" s="76"/>
      <c r="V70" s="222"/>
      <c r="W70" s="222"/>
      <c r="X70" s="222"/>
      <c r="Y70" s="79"/>
      <c r="Z70" s="79"/>
      <c r="AA70" s="223"/>
      <c r="AB70" s="223"/>
      <c r="AC70" s="76"/>
      <c r="AD70" s="76"/>
      <c r="AE70" s="221"/>
      <c r="AF70" s="221"/>
      <c r="AG70" s="79"/>
      <c r="AH70" s="80">
        <v>2</v>
      </c>
      <c r="AI70" s="81"/>
      <c r="AJ70" s="82"/>
      <c r="AK70" s="83"/>
      <c r="AL70" s="83"/>
      <c r="AM70" s="84"/>
      <c r="AN70" s="84"/>
      <c r="AO70" s="84"/>
      <c r="AP70" s="84"/>
      <c r="AQ70" s="85">
        <f>IF(AP70&lt;AM70,(AP70+1)-AM70,AP70-AM70)</f>
        <v>0</v>
      </c>
      <c r="AR70" s="85">
        <f>IF(AO70&lt;AN70,(AO70+1)-AN70,AO70-AN70)</f>
        <v>0</v>
      </c>
      <c r="AS70" s="86" t="str">
        <f>IF(AR70&lt;&gt;0,1,"")</f>
        <v/>
      </c>
      <c r="AT70" s="87" t="str">
        <f>IF(AM70&lt;&gt;0,AM70-(6/24)+1440,"")</f>
        <v/>
      </c>
      <c r="AU70" s="88"/>
      <c r="AV70" s="152"/>
      <c r="AW70" s="152"/>
      <c r="AX70" s="66"/>
      <c r="AY70" s="111"/>
      <c r="AZ70" s="111"/>
      <c r="BA70" s="111"/>
      <c r="BB70" s="88"/>
      <c r="BC70" s="90"/>
      <c r="BD70" s="89">
        <f>BC70*0.0004536</f>
        <v>0</v>
      </c>
      <c r="BE70" s="91"/>
      <c r="BF70" s="92"/>
      <c r="BG70" s="92"/>
      <c r="BH70" s="80">
        <v>4</v>
      </c>
      <c r="BI70" s="93"/>
      <c r="BJ70" s="93"/>
      <c r="BK70" s="93"/>
      <c r="BL70" s="93"/>
      <c r="BM70" s="94"/>
      <c r="BN70" s="94"/>
      <c r="BO70" s="94"/>
      <c r="BP70" s="95">
        <v>4</v>
      </c>
      <c r="BQ70" s="96"/>
      <c r="BR70" s="96"/>
      <c r="BS70" s="96"/>
      <c r="BT70" s="97"/>
      <c r="BU70" s="98"/>
      <c r="BV70" s="97"/>
      <c r="BW70" s="76"/>
      <c r="BX70" s="76"/>
      <c r="BY70" s="76"/>
      <c r="BZ70" s="76"/>
      <c r="CA70" s="76"/>
      <c r="CB70" s="76"/>
      <c r="CC70" s="76"/>
      <c r="CD70" s="76"/>
      <c r="CE70" s="76"/>
      <c r="CF70" s="76"/>
      <c r="CG70" s="76"/>
      <c r="CH70" s="76"/>
      <c r="CI70" s="212"/>
      <c r="CJ70" s="76"/>
      <c r="CK70" s="89">
        <f>((CJ70/3.8)*6.7)/1000</f>
        <v>0</v>
      </c>
      <c r="CL70" s="76"/>
      <c r="CM70" s="91">
        <f>((CL70*6.7)/1)/1000</f>
        <v>0</v>
      </c>
      <c r="CN70" s="91" t="str">
        <f>IF(A70="","",IF(CK70=0,CM70,CK70)/2.2)</f>
        <v/>
      </c>
      <c r="CO70" s="91" t="str">
        <f>IF(A70="","",(CP70/$BD$4))</f>
        <v/>
      </c>
      <c r="CP70" s="91" t="str">
        <f>IF(A70="","",IF(CJ70="",(AJ70*$BA$4),CJ70))</f>
        <v/>
      </c>
      <c r="CQ70" s="99"/>
      <c r="CR70" s="91">
        <f>AY70-BA70</f>
        <v>0</v>
      </c>
      <c r="CS70" s="168"/>
      <c r="CT70" s="81"/>
      <c r="CU70" s="192"/>
      <c r="CV70" s="192"/>
      <c r="CW70" s="169"/>
      <c r="CY70" s="83"/>
      <c r="CZ70" s="83"/>
    </row>
    <row r="71" spans="1:104" s="18" customFormat="1" ht="13.8" hidden="1" thickBot="1" x14ac:dyDescent="0.3">
      <c r="A71" s="100"/>
      <c r="B71" s="76" t="str">
        <f t="shared" si="2"/>
        <v/>
      </c>
      <c r="C71" s="77"/>
      <c r="D71" s="83"/>
      <c r="E71" s="83"/>
      <c r="F71" s="83"/>
      <c r="G71" s="76"/>
      <c r="H71" s="76"/>
      <c r="I71" s="76"/>
      <c r="J71" s="78"/>
      <c r="K71" s="78"/>
      <c r="L71" s="78"/>
      <c r="M71" s="221"/>
      <c r="N71" s="78"/>
      <c r="O71" s="78"/>
      <c r="P71" s="76"/>
      <c r="Q71" s="221"/>
      <c r="R71" s="221"/>
      <c r="S71" s="76"/>
      <c r="T71" s="76"/>
      <c r="U71" s="76"/>
      <c r="V71" s="222"/>
      <c r="W71" s="222"/>
      <c r="X71" s="222"/>
      <c r="Y71" s="79"/>
      <c r="Z71" s="79"/>
      <c r="AA71" s="223"/>
      <c r="AB71" s="223"/>
      <c r="AC71" s="76"/>
      <c r="AD71" s="76"/>
      <c r="AE71" s="221"/>
      <c r="AF71" s="221"/>
      <c r="AG71" s="79"/>
      <c r="AH71" s="80">
        <v>3</v>
      </c>
      <c r="AI71" s="81"/>
      <c r="AJ71" s="82"/>
      <c r="AK71" s="83"/>
      <c r="AL71" s="83"/>
      <c r="AM71" s="84"/>
      <c r="AN71" s="84"/>
      <c r="AO71" s="84"/>
      <c r="AP71" s="192"/>
      <c r="AQ71" s="85">
        <f>IF(AP71&lt;AM71,(AP71+1)-AM71,AP71-AM71)</f>
        <v>0</v>
      </c>
      <c r="AR71" s="85">
        <f>IF(AO71&lt;AN71,(AO71+1)-AN71,AO71-AN71)</f>
        <v>0</v>
      </c>
      <c r="AS71" s="86" t="str">
        <f>IF(AR71&lt;&gt;0,1,"")</f>
        <v/>
      </c>
      <c r="AT71" s="87" t="str">
        <f>IF(AM71&lt;&gt;0,AM71-(6/24)+1440,"")</f>
        <v/>
      </c>
      <c r="AU71" s="88"/>
      <c r="AV71" s="152"/>
      <c r="AW71" s="152"/>
      <c r="AX71" s="66"/>
      <c r="AY71" s="111"/>
      <c r="AZ71" s="111"/>
      <c r="BA71" s="111"/>
      <c r="BB71" s="88"/>
      <c r="BC71" s="90"/>
      <c r="BD71" s="89">
        <f>BC71*0.0004536</f>
        <v>0</v>
      </c>
      <c r="BE71" s="91"/>
      <c r="BF71" s="92"/>
      <c r="BG71" s="92"/>
      <c r="BH71" s="80"/>
      <c r="BI71" s="93"/>
      <c r="BJ71" s="93"/>
      <c r="BK71" s="93"/>
      <c r="BL71" s="93"/>
      <c r="BM71" s="94"/>
      <c r="BN71" s="94"/>
      <c r="BO71" s="94"/>
      <c r="BP71" s="95"/>
      <c r="BQ71" s="96"/>
      <c r="BR71" s="96"/>
      <c r="BS71" s="96"/>
      <c r="BT71" s="97"/>
      <c r="BU71" s="98"/>
      <c r="BV71" s="97"/>
      <c r="BW71" s="76"/>
      <c r="BX71" s="76"/>
      <c r="BY71" s="76"/>
      <c r="BZ71" s="76"/>
      <c r="CA71" s="76"/>
      <c r="CB71" s="76"/>
      <c r="CC71" s="76"/>
      <c r="CD71" s="76"/>
      <c r="CE71" s="76"/>
      <c r="CF71" s="76"/>
      <c r="CG71" s="76"/>
      <c r="CH71" s="76"/>
      <c r="CI71" s="212"/>
      <c r="CJ71" s="76"/>
      <c r="CK71" s="89">
        <f>((CJ71/3.8)*6.7)/1000</f>
        <v>0</v>
      </c>
      <c r="CL71" s="76"/>
      <c r="CM71" s="91">
        <f>((CL71*6.7)/1)/1000</f>
        <v>0</v>
      </c>
      <c r="CN71" s="91" t="str">
        <f>IF(A71="","",IF(CK71=0,CM71,CK71)/2.2)</f>
        <v/>
      </c>
      <c r="CO71" s="91" t="str">
        <f>IF(A71="","",(CP71/$BD$4))</f>
        <v/>
      </c>
      <c r="CP71" s="91" t="str">
        <f>IF(A71="","",IF(CJ71="",(AJ71*$BA$4),CJ71))</f>
        <v/>
      </c>
      <c r="CQ71" s="99"/>
      <c r="CR71" s="91">
        <f>AY71-BA71</f>
        <v>0</v>
      </c>
      <c r="CS71" s="83"/>
      <c r="CT71" s="81"/>
      <c r="CU71" s="192"/>
      <c r="CV71" s="192"/>
      <c r="CW71" s="169"/>
      <c r="CY71" s="76"/>
      <c r="CZ71" s="76"/>
    </row>
    <row r="72" spans="1:104" s="18" customFormat="1" ht="13.8" hidden="1" thickBot="1" x14ac:dyDescent="0.3">
      <c r="A72" s="100"/>
      <c r="B72" s="76" t="str">
        <f t="shared" si="2"/>
        <v/>
      </c>
      <c r="C72" s="77"/>
      <c r="D72" s="83"/>
      <c r="E72" s="83"/>
      <c r="F72" s="83"/>
      <c r="G72" s="76"/>
      <c r="H72" s="76"/>
      <c r="I72" s="76"/>
      <c r="J72" s="78"/>
      <c r="K72" s="78"/>
      <c r="L72" s="78"/>
      <c r="M72" s="221"/>
      <c r="N72" s="78"/>
      <c r="O72" s="78"/>
      <c r="P72" s="76"/>
      <c r="Q72" s="221"/>
      <c r="R72" s="221"/>
      <c r="S72" s="76"/>
      <c r="T72" s="76"/>
      <c r="U72" s="76"/>
      <c r="V72" s="222"/>
      <c r="W72" s="222"/>
      <c r="X72" s="222"/>
      <c r="Y72" s="79"/>
      <c r="Z72" s="79"/>
      <c r="AA72" s="223"/>
      <c r="AB72" s="223"/>
      <c r="AC72" s="76"/>
      <c r="AD72" s="76"/>
      <c r="AE72" s="221"/>
      <c r="AF72" s="221"/>
      <c r="AG72" s="79"/>
      <c r="AH72" s="102">
        <v>4</v>
      </c>
      <c r="AI72" s="103"/>
      <c r="AJ72" s="104"/>
      <c r="AK72" s="105"/>
      <c r="AL72" s="106"/>
      <c r="AM72" s="107"/>
      <c r="AN72" s="107"/>
      <c r="AO72" s="107"/>
      <c r="AP72" s="107"/>
      <c r="AQ72" s="108">
        <f>IF(AP72&lt;AM72,(AP72+1)-AM72,AP72-AM72)</f>
        <v>0</v>
      </c>
      <c r="AR72" s="108">
        <f>IF(AO72&lt;AN72,(AO72+1)-AN72,AO72-AN72)</f>
        <v>0</v>
      </c>
      <c r="AS72" s="109" t="str">
        <f>IF(AR72&lt;&gt;0,1,"")</f>
        <v/>
      </c>
      <c r="AT72" s="110" t="str">
        <f>IF(AM72&lt;&gt;0,AM72-(6/24)+1440,"")</f>
        <v/>
      </c>
      <c r="AU72" s="111"/>
      <c r="AV72" s="112"/>
      <c r="AW72" s="112"/>
      <c r="AX72" s="111"/>
      <c r="AY72" s="88"/>
      <c r="AZ72" s="240"/>
      <c r="BA72" s="111"/>
      <c r="BB72" s="111"/>
      <c r="BC72" s="113"/>
      <c r="BD72" s="112">
        <f>BC72*0.0004536</f>
        <v>0</v>
      </c>
      <c r="BE72" s="114"/>
      <c r="BF72" s="115"/>
      <c r="BG72" s="115"/>
      <c r="BH72" s="102"/>
      <c r="BI72" s="116"/>
      <c r="BJ72" s="116"/>
      <c r="BK72" s="116"/>
      <c r="BL72" s="116"/>
      <c r="BM72" s="117"/>
      <c r="BN72" s="117"/>
      <c r="BO72" s="117"/>
      <c r="BP72" s="118"/>
      <c r="BQ72" s="119"/>
      <c r="BR72" s="119"/>
      <c r="BS72" s="119"/>
      <c r="BT72" s="120"/>
      <c r="BU72" s="121"/>
      <c r="BV72" s="120"/>
      <c r="BW72" s="122"/>
      <c r="BX72" s="122"/>
      <c r="BY72" s="122"/>
      <c r="BZ72" s="122"/>
      <c r="CA72" s="122"/>
      <c r="CB72" s="122"/>
      <c r="CC72" s="122"/>
      <c r="CD72" s="122"/>
      <c r="CE72" s="122"/>
      <c r="CF72" s="122"/>
      <c r="CG72" s="122"/>
      <c r="CH72" s="122"/>
      <c r="CI72" s="212"/>
      <c r="CJ72" s="122"/>
      <c r="CK72" s="112">
        <f>((CJ72/3.8)*6.7)/1000</f>
        <v>0</v>
      </c>
      <c r="CL72" s="122"/>
      <c r="CM72" s="114">
        <f>((CL72*6.7)/1)/1000</f>
        <v>0</v>
      </c>
      <c r="CN72" s="114" t="str">
        <f>IF(A72="","",IF(CK72=0,CM72,CK72)/2.2)</f>
        <v/>
      </c>
      <c r="CO72" s="114" t="str">
        <f>IF(A72="","",(CP72/$BD$4))</f>
        <v/>
      </c>
      <c r="CP72" s="114" t="str">
        <f>IF(A72="","",IF(CJ72="",(AJ72*$BA$4),CJ72))</f>
        <v/>
      </c>
      <c r="CQ72" s="99"/>
      <c r="CR72" s="114">
        <f>AY72-BA72</f>
        <v>0</v>
      </c>
      <c r="CS72" s="122"/>
      <c r="CT72" s="202"/>
      <c r="CU72" s="203"/>
      <c r="CV72" s="203"/>
      <c r="CW72" s="204"/>
      <c r="CY72" s="76"/>
      <c r="CZ72" s="76"/>
    </row>
    <row r="73" spans="1:104" s="18" customFormat="1" ht="13.8" hidden="1" thickBot="1" x14ac:dyDescent="0.3">
      <c r="A73" s="124"/>
      <c r="B73" s="125" t="str">
        <f t="shared" si="2"/>
        <v/>
      </c>
      <c r="C73" s="126"/>
      <c r="D73" s="127"/>
      <c r="E73" s="127"/>
      <c r="F73" s="127"/>
      <c r="G73" s="127"/>
      <c r="H73" s="127"/>
      <c r="I73" s="128"/>
      <c r="J73" s="128"/>
      <c r="K73" s="128"/>
      <c r="L73" s="128"/>
      <c r="M73" s="224"/>
      <c r="N73" s="128"/>
      <c r="O73" s="128"/>
      <c r="P73" s="125"/>
      <c r="Q73" s="224"/>
      <c r="R73" s="224"/>
      <c r="S73" s="125"/>
      <c r="T73" s="125"/>
      <c r="U73" s="125"/>
      <c r="V73" s="225"/>
      <c r="W73" s="225"/>
      <c r="X73" s="225"/>
      <c r="Y73" s="129"/>
      <c r="Z73" s="129"/>
      <c r="AA73" s="226"/>
      <c r="AB73" s="226"/>
      <c r="AC73" s="125"/>
      <c r="AD73" s="125"/>
      <c r="AE73" s="224"/>
      <c r="AF73" s="224"/>
      <c r="AG73" s="130"/>
      <c r="AH73" s="238" t="s">
        <v>141</v>
      </c>
      <c r="AI73" s="239"/>
      <c r="AJ73" s="131"/>
      <c r="AK73" s="132"/>
      <c r="AL73" s="132"/>
      <c r="AM73" s="132"/>
      <c r="AN73" s="132"/>
      <c r="AO73" s="132"/>
      <c r="AP73" s="133"/>
      <c r="AQ73" s="133">
        <f>SUM(AQ69:AQ72)</f>
        <v>0.18750000000000011</v>
      </c>
      <c r="AR73" s="133">
        <f>SUM(AR69:AR72)</f>
        <v>0.17013888888888884</v>
      </c>
      <c r="AS73" s="134">
        <f>SUM(AS69:AS72)</f>
        <v>1</v>
      </c>
      <c r="AT73" s="134"/>
      <c r="AU73" s="214"/>
      <c r="AV73" s="135"/>
      <c r="AW73" s="135"/>
      <c r="AX73" s="135"/>
      <c r="AY73" s="132"/>
      <c r="AZ73" s="132"/>
      <c r="BA73" s="132"/>
      <c r="BB73" s="132"/>
      <c r="BC73" s="136"/>
      <c r="BD73" s="135"/>
      <c r="BE73" s="135"/>
      <c r="BF73" s="137"/>
      <c r="BG73" s="137"/>
      <c r="BH73" s="239"/>
      <c r="BI73" s="239"/>
      <c r="BJ73" s="239"/>
      <c r="BK73" s="138"/>
      <c r="BL73" s="138"/>
      <c r="BM73" s="138"/>
      <c r="BN73" s="138"/>
      <c r="BO73" s="138"/>
      <c r="BP73" s="139"/>
      <c r="BQ73" s="139"/>
      <c r="BR73" s="139"/>
      <c r="BS73" s="139"/>
      <c r="BT73" s="140"/>
      <c r="BU73" s="140"/>
      <c r="BV73" s="140"/>
      <c r="BW73" s="132"/>
      <c r="BX73" s="132"/>
      <c r="BY73" s="132"/>
      <c r="BZ73" s="132"/>
      <c r="CA73" s="132"/>
      <c r="CB73" s="132"/>
      <c r="CC73" s="132"/>
      <c r="CD73" s="132"/>
      <c r="CE73" s="132"/>
      <c r="CF73" s="132"/>
      <c r="CG73" s="132"/>
      <c r="CH73" s="132"/>
      <c r="CI73" s="214"/>
      <c r="CJ73" s="132"/>
      <c r="CK73" s="135">
        <f>SUM(CK69:CK72)</f>
        <v>0</v>
      </c>
      <c r="CL73" s="132"/>
      <c r="CM73" s="135">
        <f>SUM(CM69:CM72)</f>
        <v>44.508099999999999</v>
      </c>
      <c r="CN73" s="135">
        <f>SUM(CN69:CN72)</f>
        <v>20.230954545454544</v>
      </c>
      <c r="CO73" s="135">
        <f>SUM(CO69:CO72)</f>
        <v>490824.63096929941</v>
      </c>
      <c r="CP73" s="135">
        <f>SUM(CP69:CP72)</f>
        <v>1865170.304</v>
      </c>
      <c r="CQ73" s="135">
        <f>SUM(CQ69:CQ72)</f>
        <v>3.0954545454545013E-2</v>
      </c>
      <c r="CR73" s="132"/>
      <c r="CS73" s="132"/>
      <c r="CT73" s="132"/>
      <c r="CU73" s="132"/>
      <c r="CV73" s="132"/>
      <c r="CW73" s="141"/>
      <c r="CY73" s="214"/>
      <c r="CZ73" s="214"/>
    </row>
    <row r="74" spans="1:104" s="18" customFormat="1" ht="13.8" thickBot="1" x14ac:dyDescent="0.3">
      <c r="A74" s="100">
        <v>4336</v>
      </c>
      <c r="B74" s="51" t="str">
        <f t="shared" si="2"/>
        <v>4336-270-1</v>
      </c>
      <c r="C74" s="52">
        <v>21</v>
      </c>
      <c r="D74" s="53" t="s">
        <v>253</v>
      </c>
      <c r="E74" s="53" t="s">
        <v>273</v>
      </c>
      <c r="F74" s="53" t="s">
        <v>211</v>
      </c>
      <c r="G74" s="53" t="s">
        <v>402</v>
      </c>
      <c r="H74" s="53" t="s">
        <v>271</v>
      </c>
      <c r="I74" s="70"/>
      <c r="J74" s="54"/>
      <c r="K74" s="54"/>
      <c r="L74" s="54"/>
      <c r="M74" s="218"/>
      <c r="N74" s="54"/>
      <c r="O74" s="54"/>
      <c r="P74" s="51"/>
      <c r="Q74" s="218"/>
      <c r="R74" s="218"/>
      <c r="S74" s="51"/>
      <c r="T74" s="51"/>
      <c r="U74" s="51"/>
      <c r="V74" s="219"/>
      <c r="W74" s="219"/>
      <c r="X74" s="220"/>
      <c r="Y74" s="55"/>
      <c r="Z74" s="55"/>
      <c r="AA74" s="219"/>
      <c r="AB74" s="219"/>
      <c r="AC74" s="51"/>
      <c r="AD74" s="51"/>
      <c r="AE74" s="218"/>
      <c r="AF74" s="218"/>
      <c r="AG74" s="55"/>
      <c r="AH74" s="56">
        <v>1</v>
      </c>
      <c r="AI74" s="57">
        <v>44324</v>
      </c>
      <c r="AJ74" s="58" t="s">
        <v>250</v>
      </c>
      <c r="AK74" s="59" t="s">
        <v>209</v>
      </c>
      <c r="AL74" s="59" t="s">
        <v>251</v>
      </c>
      <c r="AM74" s="60">
        <v>0.27083333333333331</v>
      </c>
      <c r="AN74" s="60">
        <v>0.28472222222222221</v>
      </c>
      <c r="AO74" s="60">
        <v>0.34027777777777773</v>
      </c>
      <c r="AP74" s="60">
        <v>0.34722222222222227</v>
      </c>
      <c r="AQ74" s="61">
        <f>IF(AP74&lt;AM74,(AP74+1)-AM74,AP74-AM74)</f>
        <v>7.6388888888888951E-2</v>
      </c>
      <c r="AR74" s="61">
        <f>IF(AO74&lt;AN74,(AO74+1)-AN74,AO74-AN74)</f>
        <v>5.5555555555555525E-2</v>
      </c>
      <c r="AS74" s="62">
        <f>IF(AR74&lt;&gt;0,1,"")</f>
        <v>1</v>
      </c>
      <c r="AT74" s="63">
        <f>IF(AM74&lt;&gt;0,AM74-(6/24)+1440,"")</f>
        <v>1440.0208333333333</v>
      </c>
      <c r="AU74" s="88">
        <v>17</v>
      </c>
      <c r="AV74" s="152"/>
      <c r="AW74" s="152"/>
      <c r="AX74" s="66"/>
      <c r="AY74" s="244">
        <v>22.8</v>
      </c>
      <c r="AZ74" s="111"/>
      <c r="BA74" s="111">
        <v>16.3</v>
      </c>
      <c r="BB74" s="66"/>
      <c r="BC74" s="51">
        <v>20800</v>
      </c>
      <c r="BD74" s="65">
        <f>BC74*0.0004536</f>
        <v>9.4348799999999997</v>
      </c>
      <c r="BE74" s="67"/>
      <c r="BF74" s="68"/>
      <c r="BG74" s="68"/>
      <c r="BH74" s="69">
        <v>3</v>
      </c>
      <c r="BI74" s="70"/>
      <c r="BJ74" s="70"/>
      <c r="BK74" s="70"/>
      <c r="BL74" s="70"/>
      <c r="BM74" s="71"/>
      <c r="BN74" s="71"/>
      <c r="BO74" s="71"/>
      <c r="BP74" s="72">
        <v>3</v>
      </c>
      <c r="BQ74" s="73"/>
      <c r="BR74" s="73"/>
      <c r="BS74" s="73"/>
      <c r="BT74" s="74"/>
      <c r="BU74" s="75"/>
      <c r="BV74" s="74"/>
      <c r="BW74" s="51"/>
      <c r="BX74" s="51"/>
      <c r="BY74" s="51"/>
      <c r="BZ74" s="51"/>
      <c r="CA74" s="51"/>
      <c r="CB74" s="51"/>
      <c r="CC74" s="51"/>
      <c r="CD74" s="51"/>
      <c r="CE74" s="51"/>
      <c r="CF74" s="51"/>
      <c r="CG74" s="51"/>
      <c r="CH74" s="51"/>
      <c r="CI74" s="212">
        <v>6.0309999999999997</v>
      </c>
      <c r="CJ74" s="51">
        <v>21205</v>
      </c>
      <c r="CK74" s="65">
        <f>((CJ74/3.8)*6.7)/1000</f>
        <v>37.387763157894732</v>
      </c>
      <c r="CL74" s="76"/>
      <c r="CM74" s="67">
        <f>((CL74*6.7)/1)/1000</f>
        <v>0</v>
      </c>
      <c r="CN74" s="67">
        <f>IF(A74="","",IF(CK74=0,CM74,CK74)/2.2)</f>
        <v>16.994437799043059</v>
      </c>
      <c r="CO74" s="67">
        <f>IF(A74="","",(CP74/$BD$4))</f>
        <v>5580.1533390186305</v>
      </c>
      <c r="CP74" s="67">
        <f>IF(A74="","",IF(CJ74="",(AJ74*$BA$4),CJ74))</f>
        <v>21205</v>
      </c>
      <c r="CQ74" s="64">
        <f>CN74-AU74</f>
        <v>-5.5622009569411546E-3</v>
      </c>
      <c r="CR74" s="67">
        <f>AY74-BA74</f>
        <v>6.5</v>
      </c>
      <c r="CS74" s="155"/>
      <c r="CT74" s="199">
        <v>44324</v>
      </c>
      <c r="CU74" s="200">
        <v>1.0416666666666666E-2</v>
      </c>
      <c r="CV74" s="200">
        <v>6.25E-2</v>
      </c>
      <c r="CW74" s="201" t="s">
        <v>523</v>
      </c>
      <c r="CY74" s="228" t="s">
        <v>697</v>
      </c>
      <c r="CZ74" s="228"/>
    </row>
    <row r="75" spans="1:104" s="18" customFormat="1" ht="13.8" thickBot="1" x14ac:dyDescent="0.3">
      <c r="A75" s="100">
        <v>4336</v>
      </c>
      <c r="B75" s="76" t="str">
        <f t="shared" si="2"/>
        <v>4336-270-2</v>
      </c>
      <c r="C75" s="77">
        <v>21</v>
      </c>
      <c r="D75" s="83" t="s">
        <v>253</v>
      </c>
      <c r="E75" s="83" t="s">
        <v>273</v>
      </c>
      <c r="F75" s="83" t="s">
        <v>211</v>
      </c>
      <c r="G75" s="83" t="s">
        <v>402</v>
      </c>
      <c r="H75" s="76" t="s">
        <v>271</v>
      </c>
      <c r="I75" s="76"/>
      <c r="J75" s="78"/>
      <c r="K75" s="78"/>
      <c r="L75" s="78"/>
      <c r="M75" s="221"/>
      <c r="N75" s="78"/>
      <c r="O75" s="78"/>
      <c r="P75" s="76"/>
      <c r="Q75" s="221"/>
      <c r="R75" s="221"/>
      <c r="S75" s="76"/>
      <c r="T75" s="76"/>
      <c r="U75" s="76"/>
      <c r="V75" s="222"/>
      <c r="W75" s="222"/>
      <c r="X75" s="222"/>
      <c r="Y75" s="79"/>
      <c r="Z75" s="79"/>
      <c r="AA75" s="223"/>
      <c r="AB75" s="223"/>
      <c r="AC75" s="76"/>
      <c r="AD75" s="76"/>
      <c r="AE75" s="221"/>
      <c r="AF75" s="221"/>
      <c r="AG75" s="79"/>
      <c r="AH75" s="80">
        <v>2</v>
      </c>
      <c r="AI75" s="81">
        <v>44324</v>
      </c>
      <c r="AJ75" s="82" t="s">
        <v>250</v>
      </c>
      <c r="AK75" s="83" t="s">
        <v>251</v>
      </c>
      <c r="AL75" s="83" t="s">
        <v>208</v>
      </c>
      <c r="AM75" s="84">
        <v>0.4236111111111111</v>
      </c>
      <c r="AN75" s="84">
        <v>0.43055555555555558</v>
      </c>
      <c r="AO75" s="84">
        <v>0.49652777777777773</v>
      </c>
      <c r="AP75" s="84">
        <v>0.5</v>
      </c>
      <c r="AQ75" s="85">
        <f>IF(AP75&lt;AM75,(AP75+1)-AM75,AP75-AM75)</f>
        <v>7.6388888888888895E-2</v>
      </c>
      <c r="AR75" s="85">
        <f>IF(AO75&lt;AN75,(AO75+1)-AN75,AO75-AN75)</f>
        <v>6.5972222222222154E-2</v>
      </c>
      <c r="AS75" s="86">
        <f>IF(AR75&lt;&gt;0,1,"")</f>
        <v>1</v>
      </c>
      <c r="AT75" s="87">
        <f>IF(AM75&lt;&gt;0,AM75-(6/24)+1440,"")</f>
        <v>1440.1736111111111</v>
      </c>
      <c r="AU75" s="254">
        <v>0</v>
      </c>
      <c r="AV75" s="152"/>
      <c r="AW75" s="152"/>
      <c r="AX75" s="66"/>
      <c r="AY75" s="111">
        <v>16</v>
      </c>
      <c r="AZ75" s="111"/>
      <c r="BA75" s="111">
        <v>7.5</v>
      </c>
      <c r="BB75" s="88"/>
      <c r="BC75" s="90" t="s">
        <v>478</v>
      </c>
      <c r="BD75" s="89">
        <f>BC75*0.0004536</f>
        <v>36.792403200000003</v>
      </c>
      <c r="BE75" s="91"/>
      <c r="BF75" s="92"/>
      <c r="BG75" s="92"/>
      <c r="BH75" s="80">
        <v>4</v>
      </c>
      <c r="BI75" s="93"/>
      <c r="BJ75" s="93"/>
      <c r="BK75" s="93"/>
      <c r="BL75" s="93"/>
      <c r="BM75" s="94"/>
      <c r="BN75" s="94"/>
      <c r="BO75" s="94"/>
      <c r="BP75" s="95">
        <v>4</v>
      </c>
      <c r="BQ75" s="96"/>
      <c r="BR75" s="96"/>
      <c r="BS75" s="96"/>
      <c r="BT75" s="97"/>
      <c r="BU75" s="98"/>
      <c r="BV75" s="97"/>
      <c r="BW75" s="76"/>
      <c r="BX75" s="76"/>
      <c r="BY75" s="76"/>
      <c r="BZ75" s="76"/>
      <c r="CA75" s="76"/>
      <c r="CB75" s="76"/>
      <c r="CC75" s="76"/>
      <c r="CD75" s="76"/>
      <c r="CE75" s="76"/>
      <c r="CF75" s="76"/>
      <c r="CG75" s="76"/>
      <c r="CH75" s="76"/>
      <c r="CI75" s="212">
        <v>36.869</v>
      </c>
      <c r="CJ75" s="76"/>
      <c r="CK75" s="89">
        <f>((CJ75/3.8)*6.7)/1000</f>
        <v>0</v>
      </c>
      <c r="CL75" s="76"/>
      <c r="CM75" s="91">
        <f>((CL75*6.7)/1)/1000</f>
        <v>0</v>
      </c>
      <c r="CN75" s="91">
        <f>IF(A75="","",IF(CK75=0,CM75,CK75)/2.2)</f>
        <v>0</v>
      </c>
      <c r="CO75" s="91">
        <f>IF(A75="","",(CP75/$BD$4))</f>
        <v>32228.271002361584</v>
      </c>
      <c r="CP75" s="91">
        <f>IF(A75="","",IF(CJ75="",(AJ75*$BA$4),CJ75))</f>
        <v>122469.84</v>
      </c>
      <c r="CQ75" s="99">
        <f>CN75-AU75</f>
        <v>0</v>
      </c>
      <c r="CR75" s="91">
        <f>AY75-BA75</f>
        <v>8.5</v>
      </c>
      <c r="CS75" s="168" t="s">
        <v>442</v>
      </c>
      <c r="CT75" s="81"/>
      <c r="CU75" s="192"/>
      <c r="CV75" s="192"/>
      <c r="CW75" s="169"/>
      <c r="CY75" s="83" t="s">
        <v>697</v>
      </c>
      <c r="CZ75" s="83"/>
    </row>
    <row r="76" spans="1:104" s="18" customFormat="1" ht="13.8" hidden="1" thickBot="1" x14ac:dyDescent="0.3">
      <c r="A76" s="100"/>
      <c r="B76" s="76" t="str">
        <f t="shared" si="2"/>
        <v/>
      </c>
      <c r="C76" s="77"/>
      <c r="D76" s="83"/>
      <c r="E76" s="83"/>
      <c r="F76" s="83"/>
      <c r="G76" s="76"/>
      <c r="H76" s="76"/>
      <c r="I76" s="76"/>
      <c r="J76" s="78"/>
      <c r="K76" s="78"/>
      <c r="L76" s="78"/>
      <c r="M76" s="221"/>
      <c r="N76" s="78"/>
      <c r="O76" s="78"/>
      <c r="P76" s="76"/>
      <c r="Q76" s="221"/>
      <c r="R76" s="221"/>
      <c r="S76" s="76"/>
      <c r="T76" s="76"/>
      <c r="U76" s="76"/>
      <c r="V76" s="222"/>
      <c r="W76" s="222"/>
      <c r="X76" s="222"/>
      <c r="Y76" s="79"/>
      <c r="Z76" s="79"/>
      <c r="AA76" s="223"/>
      <c r="AB76" s="223"/>
      <c r="AC76" s="76"/>
      <c r="AD76" s="76"/>
      <c r="AE76" s="221"/>
      <c r="AF76" s="221"/>
      <c r="AG76" s="79"/>
      <c r="AH76" s="80">
        <v>3</v>
      </c>
      <c r="AI76" s="81"/>
      <c r="AJ76" s="82"/>
      <c r="AK76" s="83"/>
      <c r="AL76" s="83"/>
      <c r="AM76" s="84"/>
      <c r="AN76" s="84"/>
      <c r="AO76" s="84"/>
      <c r="AP76" s="192"/>
      <c r="AQ76" s="85">
        <f>IF(AP76&lt;AM76,(AP76+1)-AM76,AP76-AM76)</f>
        <v>0</v>
      </c>
      <c r="AR76" s="85">
        <f>IF(AO76&lt;AN76,(AO76+1)-AN76,AO76-AN76)</f>
        <v>0</v>
      </c>
      <c r="AS76" s="86" t="str">
        <f>IF(AR76&lt;&gt;0,1,"")</f>
        <v/>
      </c>
      <c r="AT76" s="87" t="str">
        <f>IF(AM76&lt;&gt;0,AM76-(6/24)+1440,"")</f>
        <v/>
      </c>
      <c r="AU76" s="88"/>
      <c r="AV76" s="152"/>
      <c r="AW76" s="152"/>
      <c r="AX76" s="66"/>
      <c r="AY76" s="111"/>
      <c r="AZ76" s="111"/>
      <c r="BA76" s="111"/>
      <c r="BB76" s="88"/>
      <c r="BC76" s="90"/>
      <c r="BD76" s="89">
        <f>BC76*0.0004536</f>
        <v>0</v>
      </c>
      <c r="BE76" s="91"/>
      <c r="BF76" s="92"/>
      <c r="BG76" s="92"/>
      <c r="BH76" s="80"/>
      <c r="BI76" s="93"/>
      <c r="BJ76" s="93"/>
      <c r="BK76" s="93"/>
      <c r="BL76" s="93"/>
      <c r="BM76" s="94"/>
      <c r="BN76" s="94"/>
      <c r="BO76" s="94"/>
      <c r="BP76" s="95"/>
      <c r="BQ76" s="96"/>
      <c r="BR76" s="96"/>
      <c r="BS76" s="96"/>
      <c r="BT76" s="97"/>
      <c r="BU76" s="98"/>
      <c r="BV76" s="97"/>
      <c r="BW76" s="76"/>
      <c r="BX76" s="76"/>
      <c r="BY76" s="76"/>
      <c r="BZ76" s="76"/>
      <c r="CA76" s="76"/>
      <c r="CB76" s="76"/>
      <c r="CC76" s="76"/>
      <c r="CD76" s="76"/>
      <c r="CE76" s="76"/>
      <c r="CF76" s="76"/>
      <c r="CG76" s="76"/>
      <c r="CH76" s="76"/>
      <c r="CI76" s="212"/>
      <c r="CJ76" s="76"/>
      <c r="CK76" s="89">
        <f>((CJ76/3.8)*6.7)/1000</f>
        <v>0</v>
      </c>
      <c r="CL76" s="76"/>
      <c r="CM76" s="91">
        <f>((CL76*6.7)/1)/1000</f>
        <v>0</v>
      </c>
      <c r="CN76" s="91" t="str">
        <f>IF(A76="","",IF(CK76=0,CM76,CK76)/2.2)</f>
        <v/>
      </c>
      <c r="CO76" s="91" t="str">
        <f>IF(A76="","",(CP76/$BD$4))</f>
        <v/>
      </c>
      <c r="CP76" s="91" t="str">
        <f>IF(A76="","",IF(CJ76="",(AJ76*$BA$4),CJ76))</f>
        <v/>
      </c>
      <c r="CQ76" s="99"/>
      <c r="CR76" s="91">
        <f>AY76-BA76</f>
        <v>0</v>
      </c>
      <c r="CS76" s="83"/>
      <c r="CT76" s="81"/>
      <c r="CU76" s="192"/>
      <c r="CV76" s="192"/>
      <c r="CW76" s="169"/>
      <c r="CY76" s="76"/>
      <c r="CZ76" s="76"/>
    </row>
    <row r="77" spans="1:104" s="18" customFormat="1" ht="13.8" hidden="1" thickBot="1" x14ac:dyDescent="0.3">
      <c r="A77" s="100"/>
      <c r="B77" s="76" t="str">
        <f t="shared" si="2"/>
        <v/>
      </c>
      <c r="C77" s="77"/>
      <c r="D77" s="83"/>
      <c r="E77" s="83"/>
      <c r="F77" s="83"/>
      <c r="G77" s="76"/>
      <c r="H77" s="76"/>
      <c r="I77" s="76"/>
      <c r="J77" s="78"/>
      <c r="K77" s="78"/>
      <c r="L77" s="78"/>
      <c r="M77" s="221"/>
      <c r="N77" s="78"/>
      <c r="O77" s="78"/>
      <c r="P77" s="76"/>
      <c r="Q77" s="221"/>
      <c r="R77" s="221"/>
      <c r="S77" s="76"/>
      <c r="T77" s="76"/>
      <c r="U77" s="76"/>
      <c r="V77" s="222"/>
      <c r="W77" s="222"/>
      <c r="X77" s="222"/>
      <c r="Y77" s="79"/>
      <c r="Z77" s="79"/>
      <c r="AA77" s="223"/>
      <c r="AB77" s="223"/>
      <c r="AC77" s="76"/>
      <c r="AD77" s="76"/>
      <c r="AE77" s="221"/>
      <c r="AF77" s="221"/>
      <c r="AG77" s="79"/>
      <c r="AH77" s="102">
        <v>4</v>
      </c>
      <c r="AI77" s="103"/>
      <c r="AJ77" s="104"/>
      <c r="AK77" s="105"/>
      <c r="AL77" s="106"/>
      <c r="AM77" s="107"/>
      <c r="AN77" s="107"/>
      <c r="AO77" s="107"/>
      <c r="AP77" s="107"/>
      <c r="AQ77" s="108">
        <f>IF(AP77&lt;AM77,(AP77+1)-AM77,AP77-AM77)</f>
        <v>0</v>
      </c>
      <c r="AR77" s="108">
        <f>IF(AO77&lt;AN77,(AO77+1)-AN77,AO77-AN77)</f>
        <v>0</v>
      </c>
      <c r="AS77" s="109" t="str">
        <f>IF(AR77&lt;&gt;0,1,"")</f>
        <v/>
      </c>
      <c r="AT77" s="110" t="str">
        <f>IF(AM77&lt;&gt;0,AM77-(6/24)+1440,"")</f>
        <v/>
      </c>
      <c r="AU77" s="111"/>
      <c r="AV77" s="112"/>
      <c r="AW77" s="112"/>
      <c r="AX77" s="111"/>
      <c r="AY77" s="88"/>
      <c r="AZ77" s="240"/>
      <c r="BA77" s="111"/>
      <c r="BB77" s="111"/>
      <c r="BC77" s="113"/>
      <c r="BD77" s="112">
        <f>BC77*0.0004536</f>
        <v>0</v>
      </c>
      <c r="BE77" s="114"/>
      <c r="BF77" s="115"/>
      <c r="BG77" s="115"/>
      <c r="BH77" s="102"/>
      <c r="BI77" s="116"/>
      <c r="BJ77" s="116"/>
      <c r="BK77" s="116"/>
      <c r="BL77" s="116"/>
      <c r="BM77" s="117"/>
      <c r="BN77" s="117"/>
      <c r="BO77" s="117"/>
      <c r="BP77" s="118"/>
      <c r="BQ77" s="119"/>
      <c r="BR77" s="119"/>
      <c r="BS77" s="119"/>
      <c r="BT77" s="120"/>
      <c r="BU77" s="121"/>
      <c r="BV77" s="120"/>
      <c r="BW77" s="122"/>
      <c r="BX77" s="122"/>
      <c r="BY77" s="122"/>
      <c r="BZ77" s="122"/>
      <c r="CA77" s="122"/>
      <c r="CB77" s="122"/>
      <c r="CC77" s="122"/>
      <c r="CD77" s="122"/>
      <c r="CE77" s="122"/>
      <c r="CF77" s="122"/>
      <c r="CG77" s="122"/>
      <c r="CH77" s="122"/>
      <c r="CI77" s="212"/>
      <c r="CJ77" s="122"/>
      <c r="CK77" s="112">
        <f>((CJ77/3.8)*6.7)/1000</f>
        <v>0</v>
      </c>
      <c r="CL77" s="122"/>
      <c r="CM77" s="114">
        <f>((CL77*6.7)/1)/1000</f>
        <v>0</v>
      </c>
      <c r="CN77" s="114" t="str">
        <f>IF(A77="","",IF(CK77=0,CM77,CK77)/2.2)</f>
        <v/>
      </c>
      <c r="CO77" s="114" t="str">
        <f>IF(A77="","",(CP77/$BD$4))</f>
        <v/>
      </c>
      <c r="CP77" s="114" t="str">
        <f>IF(A77="","",IF(CJ77="",(AJ77*$BA$4),CJ77))</f>
        <v/>
      </c>
      <c r="CQ77" s="99"/>
      <c r="CR77" s="114">
        <f>AY77-BA77</f>
        <v>0</v>
      </c>
      <c r="CS77" s="122"/>
      <c r="CT77" s="202"/>
      <c r="CU77" s="203"/>
      <c r="CV77" s="203"/>
      <c r="CW77" s="204"/>
      <c r="CY77" s="76"/>
      <c r="CZ77" s="76"/>
    </row>
    <row r="78" spans="1:104" s="18" customFormat="1" ht="13.8" hidden="1" thickBot="1" x14ac:dyDescent="0.3">
      <c r="A78" s="124"/>
      <c r="B78" s="125" t="str">
        <f t="shared" si="2"/>
        <v/>
      </c>
      <c r="C78" s="126"/>
      <c r="D78" s="127"/>
      <c r="E78" s="127"/>
      <c r="F78" s="127"/>
      <c r="G78" s="127"/>
      <c r="H78" s="127"/>
      <c r="I78" s="128"/>
      <c r="J78" s="128"/>
      <c r="K78" s="128"/>
      <c r="L78" s="128"/>
      <c r="M78" s="224"/>
      <c r="N78" s="128"/>
      <c r="O78" s="128"/>
      <c r="P78" s="125"/>
      <c r="Q78" s="224"/>
      <c r="R78" s="224"/>
      <c r="S78" s="125"/>
      <c r="T78" s="125"/>
      <c r="U78" s="125"/>
      <c r="V78" s="225"/>
      <c r="W78" s="225"/>
      <c r="X78" s="225"/>
      <c r="Y78" s="129"/>
      <c r="Z78" s="129"/>
      <c r="AA78" s="226"/>
      <c r="AB78" s="226"/>
      <c r="AC78" s="125"/>
      <c r="AD78" s="125"/>
      <c r="AE78" s="224"/>
      <c r="AF78" s="224"/>
      <c r="AG78" s="130"/>
      <c r="AH78" s="238" t="s">
        <v>141</v>
      </c>
      <c r="AI78" s="239"/>
      <c r="AJ78" s="131"/>
      <c r="AK78" s="132"/>
      <c r="AL78" s="132"/>
      <c r="AM78" s="132"/>
      <c r="AN78" s="132"/>
      <c r="AO78" s="132"/>
      <c r="AP78" s="133"/>
      <c r="AQ78" s="133">
        <f>SUM(AQ74:AQ77)</f>
        <v>0.15277777777777785</v>
      </c>
      <c r="AR78" s="133">
        <f>SUM(AR74:AR77)</f>
        <v>0.12152777777777768</v>
      </c>
      <c r="AS78" s="134">
        <f>SUM(AS74:AS77)</f>
        <v>2</v>
      </c>
      <c r="AT78" s="134"/>
      <c r="AU78" s="214"/>
      <c r="AV78" s="135"/>
      <c r="AW78" s="135"/>
      <c r="AX78" s="135"/>
      <c r="AY78" s="132"/>
      <c r="AZ78" s="132"/>
      <c r="BA78" s="132"/>
      <c r="BB78" s="132"/>
      <c r="BC78" s="136"/>
      <c r="BD78" s="135"/>
      <c r="BE78" s="135"/>
      <c r="BF78" s="137"/>
      <c r="BG78" s="137"/>
      <c r="BH78" s="239"/>
      <c r="BI78" s="239"/>
      <c r="BJ78" s="239"/>
      <c r="BK78" s="138"/>
      <c r="BL78" s="138"/>
      <c r="BM78" s="138"/>
      <c r="BN78" s="138"/>
      <c r="BO78" s="138"/>
      <c r="BP78" s="139"/>
      <c r="BQ78" s="139"/>
      <c r="BR78" s="139"/>
      <c r="BS78" s="139"/>
      <c r="BT78" s="140"/>
      <c r="BU78" s="140"/>
      <c r="BV78" s="140"/>
      <c r="BW78" s="132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214"/>
      <c r="CJ78" s="132"/>
      <c r="CK78" s="135">
        <f>SUM(CK74:CK77)</f>
        <v>37.387763157894732</v>
      </c>
      <c r="CL78" s="132"/>
      <c r="CM78" s="135">
        <f>SUM(CM74:CM77)</f>
        <v>0</v>
      </c>
      <c r="CN78" s="135">
        <f>SUM(CN74:CN77)</f>
        <v>16.994437799043059</v>
      </c>
      <c r="CO78" s="135">
        <f>SUM(CO74:CO77)</f>
        <v>37808.424341380218</v>
      </c>
      <c r="CP78" s="135">
        <f>SUM(CP74:CP77)</f>
        <v>143674.84</v>
      </c>
      <c r="CQ78" s="135">
        <f>SUM(CQ74:CQ77)</f>
        <v>-5.5622009569411546E-3</v>
      </c>
      <c r="CR78" s="132"/>
      <c r="CS78" s="132"/>
      <c r="CT78" s="132"/>
      <c r="CU78" s="132"/>
      <c r="CV78" s="132"/>
      <c r="CW78" s="141"/>
      <c r="CY78" s="214"/>
      <c r="CZ78" s="214"/>
    </row>
    <row r="79" spans="1:104" s="18" customFormat="1" ht="13.8" thickBot="1" x14ac:dyDescent="0.3">
      <c r="A79" s="100">
        <v>4337</v>
      </c>
      <c r="B79" s="51" t="str">
        <f t="shared" ref="B79:B108" si="3">IF(AJ79="","",A79&amp;"-"&amp;AJ79&amp;"-"&amp;AH79)</f>
        <v>4337-4135-1</v>
      </c>
      <c r="C79" s="52">
        <v>21</v>
      </c>
      <c r="D79" s="53" t="s">
        <v>245</v>
      </c>
      <c r="E79" s="53" t="s">
        <v>254</v>
      </c>
      <c r="F79" s="53" t="s">
        <v>220</v>
      </c>
      <c r="G79" s="53" t="s">
        <v>479</v>
      </c>
      <c r="H79" s="53"/>
      <c r="I79" s="70"/>
      <c r="J79" s="54"/>
      <c r="K79" s="54"/>
      <c r="L79" s="54"/>
      <c r="M79" s="218"/>
      <c r="N79" s="54"/>
      <c r="O79" s="54"/>
      <c r="P79" s="51"/>
      <c r="Q79" s="218"/>
      <c r="R79" s="218"/>
      <c r="S79" s="51"/>
      <c r="T79" s="51"/>
      <c r="U79" s="51"/>
      <c r="V79" s="219"/>
      <c r="W79" s="219"/>
      <c r="X79" s="220"/>
      <c r="Y79" s="55"/>
      <c r="Z79" s="55"/>
      <c r="AA79" s="219"/>
      <c r="AB79" s="219"/>
      <c r="AC79" s="51"/>
      <c r="AD79" s="51"/>
      <c r="AE79" s="218"/>
      <c r="AF79" s="218"/>
      <c r="AG79" s="55"/>
      <c r="AH79" s="56">
        <v>1</v>
      </c>
      <c r="AI79" s="57">
        <v>44324</v>
      </c>
      <c r="AJ79" s="58" t="s">
        <v>362</v>
      </c>
      <c r="AK79" s="59" t="s">
        <v>208</v>
      </c>
      <c r="AL79" s="59" t="s">
        <v>216</v>
      </c>
      <c r="AM79" s="60">
        <v>0.62152777777777779</v>
      </c>
      <c r="AN79" s="60">
        <v>0.63541666666666663</v>
      </c>
      <c r="AO79" s="60">
        <v>0.76388888888888884</v>
      </c>
      <c r="AP79" s="60">
        <v>0.77083333333333337</v>
      </c>
      <c r="AQ79" s="61">
        <f>IF(AP79&lt;AM79,(AP79+1)-AM79,AP79-AM79)</f>
        <v>0.14930555555555558</v>
      </c>
      <c r="AR79" s="61">
        <f>IF(AO79&lt;AN79,(AO79+1)-AN79,AO79-AN79)</f>
        <v>0.12847222222222221</v>
      </c>
      <c r="AS79" s="62">
        <f>IF(AR79&lt;&gt;0,1,"")</f>
        <v>1</v>
      </c>
      <c r="AT79" s="63">
        <f>IF(AM79&lt;&gt;0,AM79-(6/24)+1440,"")</f>
        <v>1440.3715277777778</v>
      </c>
      <c r="AU79" s="88">
        <v>15.4</v>
      </c>
      <c r="AV79" s="152"/>
      <c r="AW79" s="152"/>
      <c r="AX79" s="66"/>
      <c r="AY79" s="244">
        <v>21.8</v>
      </c>
      <c r="AZ79" s="111"/>
      <c r="BA79" s="111">
        <v>7.4</v>
      </c>
      <c r="BB79" s="66"/>
      <c r="BC79" s="51">
        <v>17745</v>
      </c>
      <c r="BD79" s="65">
        <f>BC79*0.0004536</f>
        <v>8.0491320000000002</v>
      </c>
      <c r="BE79" s="67"/>
      <c r="BF79" s="68"/>
      <c r="BG79" s="68"/>
      <c r="BH79" s="69">
        <v>3</v>
      </c>
      <c r="BI79" s="70"/>
      <c r="BJ79" s="70"/>
      <c r="BK79" s="70"/>
      <c r="BL79" s="70"/>
      <c r="BM79" s="71"/>
      <c r="BN79" s="71"/>
      <c r="BO79" s="71"/>
      <c r="BP79" s="72">
        <v>3</v>
      </c>
      <c r="BQ79" s="73"/>
      <c r="BR79" s="73"/>
      <c r="BS79" s="73"/>
      <c r="BT79" s="74"/>
      <c r="BU79" s="75"/>
      <c r="BV79" s="74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212">
        <v>8.0660000000000007</v>
      </c>
      <c r="CJ79" s="51"/>
      <c r="CK79" s="65">
        <f>((CJ79/3.8)*6.7)/1000</f>
        <v>0</v>
      </c>
      <c r="CL79" s="76">
        <v>5100</v>
      </c>
      <c r="CM79" s="67">
        <f>((CL79*6.7)/1)/1000</f>
        <v>34.17</v>
      </c>
      <c r="CN79" s="67">
        <f>IF(A79="","",IF(CK79=0,CM79,CK79)/2.2)</f>
        <v>15.531818181818181</v>
      </c>
      <c r="CO79" s="67">
        <f>IF(A79="","",(CP79/$BD$4))</f>
        <v>493570.00220283389</v>
      </c>
      <c r="CP79" s="67">
        <f>IF(A79="","",IF(CJ79="",(AJ79*$BA$4),CJ79))</f>
        <v>1875602.92</v>
      </c>
      <c r="CQ79" s="64">
        <f>CN79-AU79</f>
        <v>0.13181818181818095</v>
      </c>
      <c r="CR79" s="67">
        <f>AY79-BA79</f>
        <v>14.4</v>
      </c>
      <c r="CS79" s="155"/>
      <c r="CT79" s="199"/>
      <c r="CU79" s="200"/>
      <c r="CV79" s="200"/>
      <c r="CW79" s="201"/>
      <c r="CY79" s="228" t="s">
        <v>697</v>
      </c>
      <c r="CZ79" s="228"/>
    </row>
    <row r="80" spans="1:104" s="18" customFormat="1" ht="13.8" thickBot="1" x14ac:dyDescent="0.3">
      <c r="A80" s="100">
        <v>4337</v>
      </c>
      <c r="B80" s="76" t="str">
        <f t="shared" si="3"/>
        <v>4337-4136-2</v>
      </c>
      <c r="C80" s="77">
        <v>21</v>
      </c>
      <c r="D80" s="83" t="s">
        <v>245</v>
      </c>
      <c r="E80" s="83" t="s">
        <v>254</v>
      </c>
      <c r="F80" s="83" t="s">
        <v>220</v>
      </c>
      <c r="G80" s="83" t="s">
        <v>479</v>
      </c>
      <c r="H80" s="76"/>
      <c r="I80" s="76"/>
      <c r="J80" s="78"/>
      <c r="K80" s="78"/>
      <c r="L80" s="78"/>
      <c r="M80" s="221"/>
      <c r="N80" s="78"/>
      <c r="O80" s="78"/>
      <c r="P80" s="76"/>
      <c r="Q80" s="221"/>
      <c r="R80" s="221"/>
      <c r="S80" s="76"/>
      <c r="T80" s="76"/>
      <c r="U80" s="76"/>
      <c r="V80" s="222"/>
      <c r="W80" s="222"/>
      <c r="X80" s="222"/>
      <c r="Y80" s="79"/>
      <c r="Z80" s="79"/>
      <c r="AA80" s="223"/>
      <c r="AB80" s="223"/>
      <c r="AC80" s="76"/>
      <c r="AD80" s="76"/>
      <c r="AE80" s="221"/>
      <c r="AF80" s="221"/>
      <c r="AG80" s="79"/>
      <c r="AH80" s="80">
        <v>2</v>
      </c>
      <c r="AI80" s="81">
        <v>44324</v>
      </c>
      <c r="AJ80" s="82" t="s">
        <v>299</v>
      </c>
      <c r="AK80" s="83" t="s">
        <v>216</v>
      </c>
      <c r="AL80" s="83" t="s">
        <v>208</v>
      </c>
      <c r="AM80" s="84">
        <v>0.8125</v>
      </c>
      <c r="AN80" s="84">
        <v>0.83333333333333337</v>
      </c>
      <c r="AO80" s="84">
        <v>0.96875</v>
      </c>
      <c r="AP80" s="84">
        <v>0.97916666666666663</v>
      </c>
      <c r="AQ80" s="85">
        <f>IF(AP80&lt;AM80,(AP80+1)-AM80,AP80-AM80)</f>
        <v>0.16666666666666663</v>
      </c>
      <c r="AR80" s="85">
        <f>IF(AO80&lt;AN80,(AO80+1)-AN80,AO80-AN80)</f>
        <v>0.13541666666666663</v>
      </c>
      <c r="AS80" s="86">
        <f>IF(AR80&lt;&gt;0,1,"")</f>
        <v>1</v>
      </c>
      <c r="AT80" s="87">
        <f>IF(AM80&lt;&gt;0,AM80-(6/24)+1440,"")</f>
        <v>1440.5625</v>
      </c>
      <c r="AU80" s="88">
        <v>16.600000000000001</v>
      </c>
      <c r="AV80" s="152"/>
      <c r="AW80" s="152"/>
      <c r="AX80" s="66"/>
      <c r="AY80" s="111">
        <v>25.2</v>
      </c>
      <c r="AZ80" s="111"/>
      <c r="BA80" s="111">
        <v>5.3</v>
      </c>
      <c r="BB80" s="88"/>
      <c r="BC80" s="90" t="s">
        <v>480</v>
      </c>
      <c r="BD80" s="89">
        <f>BC80*0.0004536</f>
        <v>38.239387200000003</v>
      </c>
      <c r="BE80" s="91"/>
      <c r="BF80" s="92"/>
      <c r="BG80" s="92"/>
      <c r="BH80" s="80">
        <v>4</v>
      </c>
      <c r="BI80" s="93"/>
      <c r="BJ80" s="93"/>
      <c r="BK80" s="93"/>
      <c r="BL80" s="93"/>
      <c r="BM80" s="94"/>
      <c r="BN80" s="94"/>
      <c r="BO80" s="94"/>
      <c r="BP80" s="95">
        <v>4</v>
      </c>
      <c r="BQ80" s="96"/>
      <c r="BR80" s="96"/>
      <c r="BS80" s="96"/>
      <c r="BT80" s="97"/>
      <c r="BU80" s="98"/>
      <c r="BV80" s="97"/>
      <c r="BW80" s="76"/>
      <c r="BX80" s="76"/>
      <c r="BY80" s="76"/>
      <c r="BZ80" s="76"/>
      <c r="CA80" s="76"/>
      <c r="CB80" s="76"/>
      <c r="CC80" s="76"/>
      <c r="CD80" s="76"/>
      <c r="CE80" s="76"/>
      <c r="CF80" s="76"/>
      <c r="CG80" s="76"/>
      <c r="CH80" s="76"/>
      <c r="CI80" s="212">
        <v>35.329000000000001</v>
      </c>
      <c r="CJ80" s="76"/>
      <c r="CK80" s="89">
        <f>((CJ80/3.8)*6.7)/1000</f>
        <v>0</v>
      </c>
      <c r="CL80" s="76">
        <v>5500</v>
      </c>
      <c r="CM80" s="91">
        <f>((CL80*6.7)/1)/1000</f>
        <v>36.85</v>
      </c>
      <c r="CN80" s="91">
        <f>IF(A80="","",IF(CK80=0,CM80,CK80)/2.2)</f>
        <v>16.75</v>
      </c>
      <c r="CO80" s="91">
        <f>IF(A80="","",(CP80/$BD$4))</f>
        <v>493689.3661695093</v>
      </c>
      <c r="CP80" s="91">
        <f>IF(A80="","",IF(CJ80="",(AJ80*$BA$4),CJ80))</f>
        <v>1876056.5119999999</v>
      </c>
      <c r="CQ80" s="99">
        <f>CN80-AU80</f>
        <v>0.14999999999999858</v>
      </c>
      <c r="CR80" s="91">
        <f>AY80-BA80</f>
        <v>19.899999999999999</v>
      </c>
      <c r="CS80" s="168"/>
      <c r="CT80" s="81"/>
      <c r="CU80" s="192"/>
      <c r="CV80" s="192"/>
      <c r="CW80" s="169"/>
      <c r="CY80" s="83" t="s">
        <v>697</v>
      </c>
      <c r="CZ80" s="83"/>
    </row>
    <row r="81" spans="1:104" s="18" customFormat="1" ht="13.8" hidden="1" thickBot="1" x14ac:dyDescent="0.3">
      <c r="A81" s="100"/>
      <c r="B81" s="76" t="str">
        <f t="shared" si="3"/>
        <v/>
      </c>
      <c r="C81" s="77"/>
      <c r="D81" s="83"/>
      <c r="E81" s="83"/>
      <c r="F81" s="83"/>
      <c r="G81" s="76"/>
      <c r="H81" s="76"/>
      <c r="I81" s="76"/>
      <c r="J81" s="78"/>
      <c r="K81" s="78"/>
      <c r="L81" s="78"/>
      <c r="M81" s="221"/>
      <c r="N81" s="78"/>
      <c r="O81" s="78"/>
      <c r="P81" s="76"/>
      <c r="Q81" s="221"/>
      <c r="R81" s="221"/>
      <c r="S81" s="76"/>
      <c r="T81" s="76"/>
      <c r="U81" s="76"/>
      <c r="V81" s="222"/>
      <c r="W81" s="222"/>
      <c r="X81" s="222"/>
      <c r="Y81" s="79"/>
      <c r="Z81" s="79"/>
      <c r="AA81" s="223"/>
      <c r="AB81" s="223"/>
      <c r="AC81" s="76"/>
      <c r="AD81" s="76"/>
      <c r="AE81" s="221"/>
      <c r="AF81" s="221"/>
      <c r="AG81" s="79"/>
      <c r="AH81" s="80">
        <v>3</v>
      </c>
      <c r="AI81" s="81"/>
      <c r="AJ81" s="82"/>
      <c r="AK81" s="83"/>
      <c r="AL81" s="83"/>
      <c r="AM81" s="84"/>
      <c r="AN81" s="84"/>
      <c r="AO81" s="84"/>
      <c r="AP81" s="192"/>
      <c r="AQ81" s="85">
        <f>IF(AP81&lt;AM81,(AP81+1)-AM81,AP81-AM81)</f>
        <v>0</v>
      </c>
      <c r="AR81" s="85">
        <f>IF(AO81&lt;AN81,(AO81+1)-AN81,AO81-AN81)</f>
        <v>0</v>
      </c>
      <c r="AS81" s="86" t="str">
        <f>IF(AR81&lt;&gt;0,1,"")</f>
        <v/>
      </c>
      <c r="AT81" s="87" t="str">
        <f>IF(AM81&lt;&gt;0,AM81-(6/24)+1440,"")</f>
        <v/>
      </c>
      <c r="AU81" s="88"/>
      <c r="AV81" s="152"/>
      <c r="AW81" s="152"/>
      <c r="AX81" s="66"/>
      <c r="AY81" s="111"/>
      <c r="AZ81" s="111"/>
      <c r="BA81" s="111"/>
      <c r="BB81" s="88"/>
      <c r="BC81" s="90"/>
      <c r="BD81" s="89">
        <f>BC81*0.0004536</f>
        <v>0</v>
      </c>
      <c r="BE81" s="91"/>
      <c r="BF81" s="92"/>
      <c r="BG81" s="92"/>
      <c r="BH81" s="80"/>
      <c r="BI81" s="93"/>
      <c r="BJ81" s="93"/>
      <c r="BK81" s="93"/>
      <c r="BL81" s="93"/>
      <c r="BM81" s="94"/>
      <c r="BN81" s="94"/>
      <c r="BO81" s="94"/>
      <c r="BP81" s="95"/>
      <c r="BQ81" s="96"/>
      <c r="BR81" s="96"/>
      <c r="BS81" s="96"/>
      <c r="BT81" s="97"/>
      <c r="BU81" s="98"/>
      <c r="BV81" s="97"/>
      <c r="BW81" s="76"/>
      <c r="BX81" s="76"/>
      <c r="BY81" s="76"/>
      <c r="BZ81" s="76"/>
      <c r="CA81" s="76"/>
      <c r="CB81" s="76"/>
      <c r="CC81" s="76"/>
      <c r="CD81" s="76"/>
      <c r="CE81" s="76"/>
      <c r="CF81" s="76"/>
      <c r="CG81" s="76"/>
      <c r="CH81" s="76"/>
      <c r="CI81" s="212"/>
      <c r="CJ81" s="76"/>
      <c r="CK81" s="89">
        <f>((CJ81/3.8)*6.7)/1000</f>
        <v>0</v>
      </c>
      <c r="CL81" s="76"/>
      <c r="CM81" s="91">
        <f>((CL81*6.7)/1)/1000</f>
        <v>0</v>
      </c>
      <c r="CN81" s="91" t="str">
        <f>IF(A81="","",IF(CK81=0,CM81,CK81)/2.2)</f>
        <v/>
      </c>
      <c r="CO81" s="91" t="str">
        <f>IF(A81="","",(CP81/$BD$4))</f>
        <v/>
      </c>
      <c r="CP81" s="91" t="str">
        <f>IF(A81="","",IF(CJ81="",(AJ81*$BA$4),CJ81))</f>
        <v/>
      </c>
      <c r="CQ81" s="99"/>
      <c r="CR81" s="91">
        <f>AY81-BA81</f>
        <v>0</v>
      </c>
      <c r="CS81" s="83" t="s">
        <v>142</v>
      </c>
      <c r="CT81" s="81"/>
      <c r="CU81" s="192"/>
      <c r="CV81" s="192"/>
      <c r="CW81" s="169"/>
      <c r="CY81" s="76"/>
      <c r="CZ81" s="76"/>
    </row>
    <row r="82" spans="1:104" s="18" customFormat="1" ht="13.8" hidden="1" thickBot="1" x14ac:dyDescent="0.3">
      <c r="A82" s="100"/>
      <c r="B82" s="76" t="str">
        <f t="shared" si="3"/>
        <v/>
      </c>
      <c r="C82" s="77"/>
      <c r="D82" s="83"/>
      <c r="E82" s="83"/>
      <c r="F82" s="83"/>
      <c r="G82" s="76"/>
      <c r="H82" s="76"/>
      <c r="I82" s="76"/>
      <c r="J82" s="78"/>
      <c r="K82" s="78"/>
      <c r="L82" s="78"/>
      <c r="M82" s="221"/>
      <c r="N82" s="78"/>
      <c r="O82" s="78"/>
      <c r="P82" s="76"/>
      <c r="Q82" s="221"/>
      <c r="R82" s="221"/>
      <c r="S82" s="76"/>
      <c r="T82" s="76"/>
      <c r="U82" s="76"/>
      <c r="V82" s="222"/>
      <c r="W82" s="222"/>
      <c r="X82" s="222"/>
      <c r="Y82" s="79"/>
      <c r="Z82" s="79"/>
      <c r="AA82" s="223"/>
      <c r="AB82" s="223"/>
      <c r="AC82" s="76"/>
      <c r="AD82" s="76"/>
      <c r="AE82" s="221"/>
      <c r="AF82" s="221"/>
      <c r="AG82" s="79"/>
      <c r="AH82" s="102">
        <v>4</v>
      </c>
      <c r="AI82" s="103"/>
      <c r="AJ82" s="104"/>
      <c r="AK82" s="105"/>
      <c r="AL82" s="106"/>
      <c r="AM82" s="107"/>
      <c r="AN82" s="107"/>
      <c r="AO82" s="107"/>
      <c r="AP82" s="107"/>
      <c r="AQ82" s="108">
        <f>IF(AP82&lt;AM82,(AP82+1)-AM82,AP82-AM82)</f>
        <v>0</v>
      </c>
      <c r="AR82" s="108">
        <f>IF(AO82&lt;AN82,(AO82+1)-AN82,AO82-AN82)</f>
        <v>0</v>
      </c>
      <c r="AS82" s="109" t="str">
        <f>IF(AR82&lt;&gt;0,1,"")</f>
        <v/>
      </c>
      <c r="AT82" s="110" t="str">
        <f>IF(AM82&lt;&gt;0,AM82-(6/24)+1440,"")</f>
        <v/>
      </c>
      <c r="AU82" s="111"/>
      <c r="AV82" s="112"/>
      <c r="AW82" s="112"/>
      <c r="AX82" s="111"/>
      <c r="AY82" s="88"/>
      <c r="AZ82" s="240"/>
      <c r="BA82" s="111"/>
      <c r="BB82" s="111"/>
      <c r="BC82" s="113"/>
      <c r="BD82" s="112">
        <f>BC82*0.0004536</f>
        <v>0</v>
      </c>
      <c r="BE82" s="114"/>
      <c r="BF82" s="115"/>
      <c r="BG82" s="115"/>
      <c r="BH82" s="102"/>
      <c r="BI82" s="116"/>
      <c r="BJ82" s="116"/>
      <c r="BK82" s="116"/>
      <c r="BL82" s="116"/>
      <c r="BM82" s="117"/>
      <c r="BN82" s="117"/>
      <c r="BO82" s="117"/>
      <c r="BP82" s="118"/>
      <c r="BQ82" s="119"/>
      <c r="BR82" s="119"/>
      <c r="BS82" s="119"/>
      <c r="BT82" s="120"/>
      <c r="BU82" s="121"/>
      <c r="BV82" s="120"/>
      <c r="BW82" s="122"/>
      <c r="BX82" s="122"/>
      <c r="BY82" s="122"/>
      <c r="BZ82" s="122"/>
      <c r="CA82" s="122"/>
      <c r="CB82" s="122"/>
      <c r="CC82" s="122"/>
      <c r="CD82" s="122"/>
      <c r="CE82" s="122"/>
      <c r="CF82" s="122"/>
      <c r="CG82" s="122"/>
      <c r="CH82" s="122"/>
      <c r="CI82" s="212"/>
      <c r="CJ82" s="122"/>
      <c r="CK82" s="112">
        <f>((CJ82/3.8)*6.7)/1000</f>
        <v>0</v>
      </c>
      <c r="CL82" s="122"/>
      <c r="CM82" s="114">
        <f>((CL82*6.7)/1)/1000</f>
        <v>0</v>
      </c>
      <c r="CN82" s="114" t="str">
        <f>IF(A82="","",IF(CK82=0,CM82,CK82)/2.2)</f>
        <v/>
      </c>
      <c r="CO82" s="114" t="str">
        <f>IF(A82="","",(CP82/$BD$4))</f>
        <v/>
      </c>
      <c r="CP82" s="114" t="str">
        <f>IF(A82="","",IF(CJ82="",(AJ82*$BA$4),CJ82))</f>
        <v/>
      </c>
      <c r="CQ82" s="99"/>
      <c r="CR82" s="114">
        <f>AY82-BA82</f>
        <v>0</v>
      </c>
      <c r="CS82" s="122"/>
      <c r="CT82" s="202"/>
      <c r="CU82" s="203"/>
      <c r="CV82" s="203"/>
      <c r="CW82" s="204"/>
      <c r="CY82" s="76"/>
      <c r="CZ82" s="76"/>
    </row>
    <row r="83" spans="1:104" s="18" customFormat="1" ht="13.8" hidden="1" thickBot="1" x14ac:dyDescent="0.3">
      <c r="A83" s="124"/>
      <c r="B83" s="125" t="str">
        <f t="shared" si="3"/>
        <v/>
      </c>
      <c r="C83" s="126"/>
      <c r="D83" s="127"/>
      <c r="E83" s="127"/>
      <c r="F83" s="127"/>
      <c r="G83" s="127"/>
      <c r="H83" s="127"/>
      <c r="I83" s="128"/>
      <c r="J83" s="128"/>
      <c r="K83" s="128"/>
      <c r="L83" s="128"/>
      <c r="M83" s="224"/>
      <c r="N83" s="128"/>
      <c r="O83" s="128"/>
      <c r="P83" s="125"/>
      <c r="Q83" s="224"/>
      <c r="R83" s="224"/>
      <c r="S83" s="125"/>
      <c r="T83" s="125"/>
      <c r="U83" s="125"/>
      <c r="V83" s="225"/>
      <c r="W83" s="225"/>
      <c r="X83" s="225"/>
      <c r="Y83" s="129"/>
      <c r="Z83" s="129"/>
      <c r="AA83" s="226"/>
      <c r="AB83" s="226"/>
      <c r="AC83" s="125"/>
      <c r="AD83" s="125"/>
      <c r="AE83" s="224"/>
      <c r="AF83" s="224"/>
      <c r="AG83" s="130"/>
      <c r="AH83" s="238" t="s">
        <v>141</v>
      </c>
      <c r="AI83" s="239"/>
      <c r="AJ83" s="131"/>
      <c r="AK83" s="132"/>
      <c r="AL83" s="132"/>
      <c r="AM83" s="132"/>
      <c r="AN83" s="132"/>
      <c r="AO83" s="132"/>
      <c r="AP83" s="133"/>
      <c r="AQ83" s="133">
        <f>SUM(AQ79:AQ82)</f>
        <v>0.31597222222222221</v>
      </c>
      <c r="AR83" s="133">
        <f>SUM(AR79:AR82)</f>
        <v>0.26388888888888884</v>
      </c>
      <c r="AS83" s="134">
        <f>SUM(AS79:AS82)</f>
        <v>2</v>
      </c>
      <c r="AT83" s="134"/>
      <c r="AU83" s="214"/>
      <c r="AV83" s="135"/>
      <c r="AW83" s="135"/>
      <c r="AX83" s="135"/>
      <c r="AY83" s="132"/>
      <c r="AZ83" s="132"/>
      <c r="BA83" s="132"/>
      <c r="BB83" s="132"/>
      <c r="BC83" s="136"/>
      <c r="BD83" s="135"/>
      <c r="BE83" s="135"/>
      <c r="BF83" s="137"/>
      <c r="BG83" s="137"/>
      <c r="BH83" s="239"/>
      <c r="BI83" s="239"/>
      <c r="BJ83" s="239"/>
      <c r="BK83" s="138"/>
      <c r="BL83" s="138"/>
      <c r="BM83" s="138"/>
      <c r="BN83" s="138"/>
      <c r="BO83" s="138"/>
      <c r="BP83" s="139"/>
      <c r="BQ83" s="139"/>
      <c r="BR83" s="139"/>
      <c r="BS83" s="139"/>
      <c r="BT83" s="140"/>
      <c r="BU83" s="140"/>
      <c r="BV83" s="140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214"/>
      <c r="CJ83" s="132"/>
      <c r="CK83" s="135">
        <f>SUM(CK79:CK82)</f>
        <v>0</v>
      </c>
      <c r="CL83" s="132"/>
      <c r="CM83" s="135">
        <f>SUM(CM79:CM82)</f>
        <v>71.02000000000001</v>
      </c>
      <c r="CN83" s="135">
        <f>SUM(CN79:CN82)</f>
        <v>32.281818181818181</v>
      </c>
      <c r="CO83" s="135">
        <f>SUM(CO79:CO82)</f>
        <v>987259.36837234325</v>
      </c>
      <c r="CP83" s="135">
        <f>SUM(CP79:CP82)</f>
        <v>3751659.432</v>
      </c>
      <c r="CQ83" s="135">
        <f>SUM(CQ79:CQ82)</f>
        <v>0.28181818181817953</v>
      </c>
      <c r="CR83" s="132"/>
      <c r="CS83" s="132"/>
      <c r="CT83" s="132"/>
      <c r="CU83" s="132"/>
      <c r="CV83" s="132"/>
      <c r="CW83" s="141"/>
      <c r="CY83" s="214"/>
      <c r="CZ83" s="214"/>
    </row>
    <row r="84" spans="1:104" s="18" customFormat="1" ht="13.8" thickBot="1" x14ac:dyDescent="0.3">
      <c r="A84" s="100">
        <v>4338</v>
      </c>
      <c r="B84" s="51" t="str">
        <f t="shared" si="3"/>
        <v>4338-4167-1</v>
      </c>
      <c r="C84" s="52">
        <v>21</v>
      </c>
      <c r="D84" s="53" t="s">
        <v>253</v>
      </c>
      <c r="E84" s="53" t="s">
        <v>273</v>
      </c>
      <c r="F84" s="53" t="s">
        <v>402</v>
      </c>
      <c r="G84" s="53" t="s">
        <v>271</v>
      </c>
      <c r="H84" s="53"/>
      <c r="I84" s="70"/>
      <c r="J84" s="54"/>
      <c r="K84" s="54"/>
      <c r="L84" s="54"/>
      <c r="M84" s="218"/>
      <c r="N84" s="54"/>
      <c r="O84" s="54"/>
      <c r="P84" s="51"/>
      <c r="Q84" s="218"/>
      <c r="R84" s="218"/>
      <c r="S84" s="51"/>
      <c r="T84" s="51"/>
      <c r="U84" s="51"/>
      <c r="V84" s="219"/>
      <c r="W84" s="219"/>
      <c r="X84" s="220"/>
      <c r="Y84" s="55"/>
      <c r="Z84" s="55"/>
      <c r="AA84" s="219"/>
      <c r="AB84" s="219"/>
      <c r="AC84" s="51"/>
      <c r="AD84" s="51"/>
      <c r="AE84" s="218"/>
      <c r="AF84" s="218"/>
      <c r="AG84" s="55"/>
      <c r="AH84" s="56">
        <v>1</v>
      </c>
      <c r="AI84" s="57">
        <v>44325</v>
      </c>
      <c r="AJ84" s="58" t="s">
        <v>355</v>
      </c>
      <c r="AK84" s="59" t="s">
        <v>208</v>
      </c>
      <c r="AL84" s="59" t="s">
        <v>346</v>
      </c>
      <c r="AM84" s="60">
        <v>0.22222222222222221</v>
      </c>
      <c r="AN84" s="60">
        <v>0.23263888888888887</v>
      </c>
      <c r="AO84" s="60">
        <v>0.3298611111111111</v>
      </c>
      <c r="AP84" s="60">
        <v>0.33333333333333331</v>
      </c>
      <c r="AQ84" s="61">
        <f>IF(AP84&lt;AM84,(AP84+1)-AM84,AP84-AM84)</f>
        <v>0.1111111111111111</v>
      </c>
      <c r="AR84" s="61">
        <f>IF(AO84&lt;AN84,(AO84+1)-AN84,AO84-AN84)</f>
        <v>9.7222222222222238E-2</v>
      </c>
      <c r="AS84" s="62">
        <f>IF(AR84&lt;&gt;0,1,"")</f>
        <v>1</v>
      </c>
      <c r="AT84" s="63">
        <f>IF(AM84&lt;&gt;0,AM84-(6/24)+1440,"")</f>
        <v>1439.9722222222222</v>
      </c>
      <c r="AU84" s="88">
        <v>16.399999999999999</v>
      </c>
      <c r="AV84" s="152"/>
      <c r="AW84" s="152"/>
      <c r="AX84" s="66"/>
      <c r="AY84" s="244">
        <v>20.6</v>
      </c>
      <c r="AZ84" s="111"/>
      <c r="BA84" s="111">
        <v>8.4</v>
      </c>
      <c r="BB84" s="66"/>
      <c r="BC84" s="51">
        <v>43508</v>
      </c>
      <c r="BD84" s="65">
        <f>BC84*0.0004536</f>
        <v>19.735228800000002</v>
      </c>
      <c r="BE84" s="67"/>
      <c r="BF84" s="68"/>
      <c r="BG84" s="68"/>
      <c r="BH84" s="69">
        <v>3</v>
      </c>
      <c r="BI84" s="70"/>
      <c r="BJ84" s="70"/>
      <c r="BK84" s="70"/>
      <c r="BL84" s="70"/>
      <c r="BM84" s="71"/>
      <c r="BN84" s="71"/>
      <c r="BO84" s="71"/>
      <c r="BP84" s="72">
        <v>3</v>
      </c>
      <c r="BQ84" s="73"/>
      <c r="BR84" s="73"/>
      <c r="BS84" s="73"/>
      <c r="BT84" s="74"/>
      <c r="BU84" s="75"/>
      <c r="BV84" s="74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212">
        <v>19.776</v>
      </c>
      <c r="CJ84" s="51"/>
      <c r="CK84" s="65">
        <f>((CJ84/3.8)*6.7)/1000</f>
        <v>0</v>
      </c>
      <c r="CL84" s="76">
        <v>5402</v>
      </c>
      <c r="CM84" s="67">
        <f>((CL84*6.7)/1)/1000</f>
        <v>36.193400000000004</v>
      </c>
      <c r="CN84" s="67">
        <f>IF(A84="","",IF(CK84=0,CM84,CK84)/2.2)</f>
        <v>16.451545454545457</v>
      </c>
      <c r="CO84" s="67">
        <f>IF(A84="","",(CP84/$BD$4))</f>
        <v>497389.64913644711</v>
      </c>
      <c r="CP84" s="67">
        <f>IF(A84="","",IF(CJ84="",(AJ84*$BA$4),CJ84))</f>
        <v>1890117.8639999998</v>
      </c>
      <c r="CQ84" s="64">
        <f>CN84-AU84</f>
        <v>5.1545454545458114E-2</v>
      </c>
      <c r="CR84" s="67">
        <f>AY84-BA84</f>
        <v>12.200000000000001</v>
      </c>
      <c r="CS84" s="155"/>
      <c r="CT84" s="199"/>
      <c r="CU84" s="200"/>
      <c r="CV84" s="200"/>
      <c r="CW84" s="201"/>
      <c r="CY84" s="228" t="s">
        <v>697</v>
      </c>
      <c r="CZ84" s="228"/>
    </row>
    <row r="85" spans="1:104" s="18" customFormat="1" ht="13.8" thickBot="1" x14ac:dyDescent="0.3">
      <c r="A85" s="100">
        <v>4338</v>
      </c>
      <c r="B85" s="76" t="str">
        <f t="shared" si="3"/>
        <v>4338-4170-2</v>
      </c>
      <c r="C85" s="77">
        <v>21</v>
      </c>
      <c r="D85" s="83" t="s">
        <v>253</v>
      </c>
      <c r="E85" s="83" t="s">
        <v>273</v>
      </c>
      <c r="F85" s="83" t="s">
        <v>402</v>
      </c>
      <c r="G85" s="83" t="s">
        <v>271</v>
      </c>
      <c r="H85" s="76"/>
      <c r="I85" s="76"/>
      <c r="J85" s="78"/>
      <c r="K85" s="78"/>
      <c r="L85" s="78"/>
      <c r="M85" s="221"/>
      <c r="N85" s="78"/>
      <c r="O85" s="78"/>
      <c r="P85" s="76"/>
      <c r="Q85" s="221"/>
      <c r="R85" s="221"/>
      <c r="S85" s="76"/>
      <c r="T85" s="76"/>
      <c r="U85" s="76"/>
      <c r="V85" s="222"/>
      <c r="W85" s="222"/>
      <c r="X85" s="222"/>
      <c r="Y85" s="79"/>
      <c r="Z85" s="79"/>
      <c r="AA85" s="223"/>
      <c r="AB85" s="223"/>
      <c r="AC85" s="76"/>
      <c r="AD85" s="76"/>
      <c r="AE85" s="221"/>
      <c r="AF85" s="221"/>
      <c r="AG85" s="79"/>
      <c r="AH85" s="80">
        <v>2</v>
      </c>
      <c r="AI85" s="81">
        <v>44325</v>
      </c>
      <c r="AJ85" s="82" t="s">
        <v>481</v>
      </c>
      <c r="AK85" s="83" t="s">
        <v>346</v>
      </c>
      <c r="AL85" s="83" t="s">
        <v>208</v>
      </c>
      <c r="AM85" s="84">
        <v>0.46875</v>
      </c>
      <c r="AN85" s="84">
        <v>0.4826388888888889</v>
      </c>
      <c r="AO85" s="84">
        <v>0.58333333333333337</v>
      </c>
      <c r="AP85" s="84">
        <v>0.59375</v>
      </c>
      <c r="AQ85" s="85">
        <f>IF(AP85&lt;AM85,(AP85+1)-AM85,AP85-AM85)</f>
        <v>0.125</v>
      </c>
      <c r="AR85" s="85">
        <f>IF(AO85&lt;AN85,(AO85+1)-AN85,AO85-AN85)</f>
        <v>0.10069444444444448</v>
      </c>
      <c r="AS85" s="86">
        <f>IF(AR85&lt;&gt;0,1,"")</f>
        <v>1</v>
      </c>
      <c r="AT85" s="87">
        <f>IF(AM85&lt;&gt;0,AM85-(6/24)+1440,"")</f>
        <v>1440.21875</v>
      </c>
      <c r="AU85" s="88">
        <v>12</v>
      </c>
      <c r="AV85" s="152"/>
      <c r="AW85" s="152"/>
      <c r="AX85" s="66"/>
      <c r="AY85" s="111">
        <v>20.100000000000001</v>
      </c>
      <c r="AZ85" s="111"/>
      <c r="BA85" s="111">
        <v>6.5</v>
      </c>
      <c r="BB85" s="88"/>
      <c r="BC85" s="90" t="s">
        <v>482</v>
      </c>
      <c r="BD85" s="89">
        <f>BC85*0.0004536</f>
        <v>29.653192800000003</v>
      </c>
      <c r="BE85" s="91"/>
      <c r="BF85" s="92"/>
      <c r="BG85" s="92"/>
      <c r="BH85" s="80">
        <v>4</v>
      </c>
      <c r="BI85" s="93"/>
      <c r="BJ85" s="93"/>
      <c r="BK85" s="93"/>
      <c r="BL85" s="93"/>
      <c r="BM85" s="94"/>
      <c r="BN85" s="94"/>
      <c r="BO85" s="94"/>
      <c r="BP85" s="95">
        <v>4</v>
      </c>
      <c r="BQ85" s="96"/>
      <c r="BR85" s="96"/>
      <c r="BS85" s="96"/>
      <c r="BT85" s="97"/>
      <c r="BU85" s="98"/>
      <c r="BV85" s="97"/>
      <c r="BW85" s="76"/>
      <c r="BX85" s="76"/>
      <c r="BY85" s="76"/>
      <c r="BZ85" s="76"/>
      <c r="CA85" s="76"/>
      <c r="CB85" s="76"/>
      <c r="CC85" s="76"/>
      <c r="CD85" s="76"/>
      <c r="CE85" s="76"/>
      <c r="CF85" s="76"/>
      <c r="CG85" s="76"/>
      <c r="CH85" s="76"/>
      <c r="CI85" s="212">
        <v>29.715</v>
      </c>
      <c r="CJ85" s="76">
        <v>15000</v>
      </c>
      <c r="CK85" s="89">
        <f>((CJ85/3.8)*6.7)/1000</f>
        <v>26.447368421052634</v>
      </c>
      <c r="CL85" s="76"/>
      <c r="CM85" s="91">
        <f>((CL85*6.7)/1)/1000</f>
        <v>0</v>
      </c>
      <c r="CN85" s="91">
        <f>IF(A85="","",IF(CK85=0,CM85,CK85)/2.2)</f>
        <v>12.02153110047847</v>
      </c>
      <c r="CO85" s="91">
        <f>IF(A85="","",(CP85/$BD$4))</f>
        <v>3947.2907373392809</v>
      </c>
      <c r="CP85" s="91">
        <f>IF(A85="","",IF(CJ85="",(AJ85*$BA$4),CJ85))</f>
        <v>15000</v>
      </c>
      <c r="CQ85" s="99">
        <f>CN85-AU85</f>
        <v>2.1531100478469511E-2</v>
      </c>
      <c r="CR85" s="91">
        <f>AY85-BA85</f>
        <v>13.600000000000001</v>
      </c>
      <c r="CS85" s="168"/>
      <c r="CT85" s="81"/>
      <c r="CU85" s="192"/>
      <c r="CV85" s="192"/>
      <c r="CW85" s="169"/>
      <c r="CY85" s="83" t="s">
        <v>697</v>
      </c>
      <c r="CZ85" s="83"/>
    </row>
    <row r="86" spans="1:104" s="18" customFormat="1" ht="13.8" hidden="1" thickBot="1" x14ac:dyDescent="0.3">
      <c r="A86" s="100"/>
      <c r="B86" s="76" t="str">
        <f t="shared" si="3"/>
        <v/>
      </c>
      <c r="C86" s="77"/>
      <c r="D86" s="83"/>
      <c r="E86" s="83"/>
      <c r="F86" s="83"/>
      <c r="G86" s="76"/>
      <c r="H86" s="76"/>
      <c r="I86" s="76"/>
      <c r="J86" s="78"/>
      <c r="K86" s="78"/>
      <c r="L86" s="78"/>
      <c r="M86" s="221"/>
      <c r="N86" s="78"/>
      <c r="O86" s="78"/>
      <c r="P86" s="76"/>
      <c r="Q86" s="221"/>
      <c r="R86" s="221"/>
      <c r="S86" s="76"/>
      <c r="T86" s="76"/>
      <c r="U86" s="76"/>
      <c r="V86" s="222"/>
      <c r="W86" s="222"/>
      <c r="X86" s="222"/>
      <c r="Y86" s="79"/>
      <c r="Z86" s="79"/>
      <c r="AA86" s="223"/>
      <c r="AB86" s="223"/>
      <c r="AC86" s="76"/>
      <c r="AD86" s="76"/>
      <c r="AE86" s="221"/>
      <c r="AF86" s="221"/>
      <c r="AG86" s="79"/>
      <c r="AH86" s="80">
        <v>3</v>
      </c>
      <c r="AI86" s="81"/>
      <c r="AJ86" s="82"/>
      <c r="AK86" s="83"/>
      <c r="AL86" s="83"/>
      <c r="AM86" s="84"/>
      <c r="AN86" s="84"/>
      <c r="AO86" s="84"/>
      <c r="AP86" s="192"/>
      <c r="AQ86" s="85">
        <f>IF(AP86&lt;AM86,(AP86+1)-AM86,AP86-AM86)</f>
        <v>0</v>
      </c>
      <c r="AR86" s="85">
        <f>IF(AO86&lt;AN86,(AO86+1)-AN86,AO86-AN86)</f>
        <v>0</v>
      </c>
      <c r="AS86" s="86" t="str">
        <f>IF(AR86&lt;&gt;0,1,"")</f>
        <v/>
      </c>
      <c r="AT86" s="87" t="str">
        <f>IF(AM86&lt;&gt;0,AM86-(6/24)+1440,"")</f>
        <v/>
      </c>
      <c r="AU86" s="88"/>
      <c r="AV86" s="152"/>
      <c r="AW86" s="152"/>
      <c r="AX86" s="66"/>
      <c r="AY86" s="111"/>
      <c r="AZ86" s="111"/>
      <c r="BA86" s="111"/>
      <c r="BB86" s="88"/>
      <c r="BC86" s="90"/>
      <c r="BD86" s="89">
        <f>BC86*0.0004536</f>
        <v>0</v>
      </c>
      <c r="BE86" s="91"/>
      <c r="BF86" s="92"/>
      <c r="BG86" s="92"/>
      <c r="BH86" s="80"/>
      <c r="BI86" s="93"/>
      <c r="BJ86" s="93"/>
      <c r="BK86" s="93"/>
      <c r="BL86" s="93"/>
      <c r="BM86" s="94"/>
      <c r="BN86" s="94"/>
      <c r="BO86" s="94"/>
      <c r="BP86" s="95"/>
      <c r="BQ86" s="96"/>
      <c r="BR86" s="96"/>
      <c r="BS86" s="96"/>
      <c r="BT86" s="97"/>
      <c r="BU86" s="98"/>
      <c r="BV86" s="97"/>
      <c r="BW86" s="76"/>
      <c r="BX86" s="76"/>
      <c r="BY86" s="76"/>
      <c r="BZ86" s="76"/>
      <c r="CA86" s="76"/>
      <c r="CB86" s="76"/>
      <c r="CC86" s="76"/>
      <c r="CD86" s="76"/>
      <c r="CE86" s="76"/>
      <c r="CF86" s="76"/>
      <c r="CG86" s="76"/>
      <c r="CH86" s="76"/>
      <c r="CI86" s="212"/>
      <c r="CJ86" s="76"/>
      <c r="CK86" s="89">
        <f>((CJ86/3.8)*6.7)/1000</f>
        <v>0</v>
      </c>
      <c r="CL86" s="76"/>
      <c r="CM86" s="91">
        <f>((CL86*6.7)/1)/1000</f>
        <v>0</v>
      </c>
      <c r="CN86" s="91" t="str">
        <f>IF(A86="","",IF(CK86=0,CM86,CK86)/2.2)</f>
        <v/>
      </c>
      <c r="CO86" s="91" t="str">
        <f>IF(A86="","",(CP86/$BD$4))</f>
        <v/>
      </c>
      <c r="CP86" s="91" t="str">
        <f>IF(A86="","",IF(CJ86="",(AJ86*$BA$4),CJ86))</f>
        <v/>
      </c>
      <c r="CQ86" s="99"/>
      <c r="CR86" s="91">
        <f>AY86-BA86</f>
        <v>0</v>
      </c>
      <c r="CS86" s="83" t="s">
        <v>142</v>
      </c>
      <c r="CT86" s="81"/>
      <c r="CU86" s="192"/>
      <c r="CV86" s="192"/>
      <c r="CW86" s="169"/>
      <c r="CY86" s="76"/>
      <c r="CZ86" s="76"/>
    </row>
    <row r="87" spans="1:104" s="18" customFormat="1" ht="13.8" hidden="1" thickBot="1" x14ac:dyDescent="0.3">
      <c r="A87" s="100"/>
      <c r="B87" s="76" t="str">
        <f t="shared" si="3"/>
        <v/>
      </c>
      <c r="C87" s="77"/>
      <c r="D87" s="83"/>
      <c r="E87" s="83"/>
      <c r="F87" s="83"/>
      <c r="G87" s="76"/>
      <c r="H87" s="76"/>
      <c r="I87" s="76"/>
      <c r="J87" s="78"/>
      <c r="K87" s="78"/>
      <c r="L87" s="78"/>
      <c r="M87" s="221"/>
      <c r="N87" s="78"/>
      <c r="O87" s="78"/>
      <c r="P87" s="76"/>
      <c r="Q87" s="221"/>
      <c r="R87" s="221"/>
      <c r="S87" s="76"/>
      <c r="T87" s="76"/>
      <c r="U87" s="76"/>
      <c r="V87" s="222"/>
      <c r="W87" s="222"/>
      <c r="X87" s="222"/>
      <c r="Y87" s="79"/>
      <c r="Z87" s="79"/>
      <c r="AA87" s="223"/>
      <c r="AB87" s="223"/>
      <c r="AC87" s="76"/>
      <c r="AD87" s="76"/>
      <c r="AE87" s="221"/>
      <c r="AF87" s="221"/>
      <c r="AG87" s="79"/>
      <c r="AH87" s="102">
        <v>4</v>
      </c>
      <c r="AI87" s="103"/>
      <c r="AJ87" s="104"/>
      <c r="AK87" s="105"/>
      <c r="AL87" s="106"/>
      <c r="AM87" s="107"/>
      <c r="AN87" s="107"/>
      <c r="AO87" s="107"/>
      <c r="AP87" s="107"/>
      <c r="AQ87" s="108">
        <f>IF(AP87&lt;AM87,(AP87+1)-AM87,AP87-AM87)</f>
        <v>0</v>
      </c>
      <c r="AR87" s="108">
        <f>IF(AO87&lt;AN87,(AO87+1)-AN87,AO87-AN87)</f>
        <v>0</v>
      </c>
      <c r="AS87" s="109" t="str">
        <f>IF(AR87&lt;&gt;0,1,"")</f>
        <v/>
      </c>
      <c r="AT87" s="110" t="str">
        <f>IF(AM87&lt;&gt;0,AM87-(6/24)+1440,"")</f>
        <v/>
      </c>
      <c r="AU87" s="111"/>
      <c r="AV87" s="112"/>
      <c r="AW87" s="112"/>
      <c r="AX87" s="111"/>
      <c r="AY87" s="88"/>
      <c r="AZ87" s="240"/>
      <c r="BA87" s="111"/>
      <c r="BB87" s="111"/>
      <c r="BC87" s="113"/>
      <c r="BD87" s="112">
        <f>BC87*0.0004536</f>
        <v>0</v>
      </c>
      <c r="BE87" s="114"/>
      <c r="BF87" s="115"/>
      <c r="BG87" s="115"/>
      <c r="BH87" s="102"/>
      <c r="BI87" s="116"/>
      <c r="BJ87" s="116"/>
      <c r="BK87" s="116"/>
      <c r="BL87" s="116"/>
      <c r="BM87" s="117"/>
      <c r="BN87" s="117"/>
      <c r="BO87" s="117"/>
      <c r="BP87" s="118"/>
      <c r="BQ87" s="119"/>
      <c r="BR87" s="119"/>
      <c r="BS87" s="119"/>
      <c r="BT87" s="120"/>
      <c r="BU87" s="121"/>
      <c r="BV87" s="120"/>
      <c r="BW87" s="122"/>
      <c r="BX87" s="122"/>
      <c r="BY87" s="122"/>
      <c r="BZ87" s="122"/>
      <c r="CA87" s="122"/>
      <c r="CB87" s="122"/>
      <c r="CC87" s="122"/>
      <c r="CD87" s="122"/>
      <c r="CE87" s="122"/>
      <c r="CF87" s="122"/>
      <c r="CG87" s="122"/>
      <c r="CH87" s="122"/>
      <c r="CI87" s="212"/>
      <c r="CJ87" s="122"/>
      <c r="CK87" s="112">
        <f>((CJ87/3.8)*6.7)/1000</f>
        <v>0</v>
      </c>
      <c r="CL87" s="122"/>
      <c r="CM87" s="114">
        <f>((CL87*6.7)/1)/1000</f>
        <v>0</v>
      </c>
      <c r="CN87" s="114" t="str">
        <f>IF(A87="","",IF(CK87=0,CM87,CK87)/2.2)</f>
        <v/>
      </c>
      <c r="CO87" s="114" t="str">
        <f>IF(A87="","",(CP87/$BD$4))</f>
        <v/>
      </c>
      <c r="CP87" s="114" t="str">
        <f>IF(A87="","",IF(CJ87="",(AJ87*$BA$4),CJ87))</f>
        <v/>
      </c>
      <c r="CQ87" s="99"/>
      <c r="CR87" s="114">
        <f>AY87-BA87</f>
        <v>0</v>
      </c>
      <c r="CS87" s="122"/>
      <c r="CT87" s="202"/>
      <c r="CU87" s="203"/>
      <c r="CV87" s="203"/>
      <c r="CW87" s="204"/>
      <c r="CY87" s="76"/>
      <c r="CZ87" s="76"/>
    </row>
    <row r="88" spans="1:104" s="18" customFormat="1" ht="13.8" hidden="1" thickBot="1" x14ac:dyDescent="0.3">
      <c r="A88" s="124"/>
      <c r="B88" s="125" t="str">
        <f t="shared" si="3"/>
        <v/>
      </c>
      <c r="C88" s="126"/>
      <c r="D88" s="127"/>
      <c r="E88" s="127"/>
      <c r="F88" s="127"/>
      <c r="G88" s="127"/>
      <c r="H88" s="127"/>
      <c r="I88" s="128"/>
      <c r="J88" s="128"/>
      <c r="K88" s="128"/>
      <c r="L88" s="128"/>
      <c r="M88" s="224"/>
      <c r="N88" s="128"/>
      <c r="O88" s="128"/>
      <c r="P88" s="125"/>
      <c r="Q88" s="224"/>
      <c r="R88" s="224"/>
      <c r="S88" s="125"/>
      <c r="T88" s="125"/>
      <c r="U88" s="125"/>
      <c r="V88" s="225"/>
      <c r="W88" s="225"/>
      <c r="X88" s="225"/>
      <c r="Y88" s="129"/>
      <c r="Z88" s="129"/>
      <c r="AA88" s="226"/>
      <c r="AB88" s="226"/>
      <c r="AC88" s="125"/>
      <c r="AD88" s="125"/>
      <c r="AE88" s="224"/>
      <c r="AF88" s="224"/>
      <c r="AG88" s="130"/>
      <c r="AH88" s="238" t="s">
        <v>141</v>
      </c>
      <c r="AI88" s="239"/>
      <c r="AJ88" s="131"/>
      <c r="AK88" s="132"/>
      <c r="AL88" s="132"/>
      <c r="AM88" s="132"/>
      <c r="AN88" s="132"/>
      <c r="AO88" s="132"/>
      <c r="AP88" s="133"/>
      <c r="AQ88" s="133">
        <f>SUM(AQ84:AQ87)</f>
        <v>0.2361111111111111</v>
      </c>
      <c r="AR88" s="133">
        <f>SUM(AR84:AR87)</f>
        <v>0.19791666666666671</v>
      </c>
      <c r="AS88" s="134">
        <f>SUM(AS84:AS87)</f>
        <v>2</v>
      </c>
      <c r="AT88" s="134"/>
      <c r="AU88" s="214"/>
      <c r="AV88" s="135"/>
      <c r="AW88" s="135"/>
      <c r="AX88" s="135"/>
      <c r="AY88" s="132"/>
      <c r="AZ88" s="132"/>
      <c r="BA88" s="132"/>
      <c r="BB88" s="132"/>
      <c r="BC88" s="136"/>
      <c r="BD88" s="135"/>
      <c r="BE88" s="135"/>
      <c r="BF88" s="137"/>
      <c r="BG88" s="137"/>
      <c r="BH88" s="239"/>
      <c r="BI88" s="239"/>
      <c r="BJ88" s="239"/>
      <c r="BK88" s="138"/>
      <c r="BL88" s="138"/>
      <c r="BM88" s="138"/>
      <c r="BN88" s="138"/>
      <c r="BO88" s="138"/>
      <c r="BP88" s="139"/>
      <c r="BQ88" s="139"/>
      <c r="BR88" s="139"/>
      <c r="BS88" s="139"/>
      <c r="BT88" s="140"/>
      <c r="BU88" s="140"/>
      <c r="BV88" s="140"/>
      <c r="BW88" s="132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214"/>
      <c r="CJ88" s="132"/>
      <c r="CK88" s="135">
        <f>SUM(CK84:CK87)</f>
        <v>26.447368421052634</v>
      </c>
      <c r="CL88" s="132"/>
      <c r="CM88" s="135">
        <f>SUM(CM84:CM87)</f>
        <v>36.193400000000004</v>
      </c>
      <c r="CN88" s="135">
        <f>SUM(CN84:CN87)</f>
        <v>28.473076555023926</v>
      </c>
      <c r="CO88" s="135">
        <f>SUM(CO84:CO87)</f>
        <v>501336.93987378641</v>
      </c>
      <c r="CP88" s="135">
        <f>SUM(CP84:CP87)</f>
        <v>1905117.8639999998</v>
      </c>
      <c r="CQ88" s="135">
        <f>SUM(CQ84:CQ87)</f>
        <v>7.3076555023927625E-2</v>
      </c>
      <c r="CR88" s="132"/>
      <c r="CS88" s="132"/>
      <c r="CT88" s="132"/>
      <c r="CU88" s="132"/>
      <c r="CV88" s="132"/>
      <c r="CW88" s="141"/>
      <c r="CY88" s="214"/>
      <c r="CZ88" s="214"/>
    </row>
    <row r="89" spans="1:104" s="18" customFormat="1" ht="13.8" thickBot="1" x14ac:dyDescent="0.3">
      <c r="A89" s="100">
        <v>4339</v>
      </c>
      <c r="B89" s="51" t="str">
        <f t="shared" si="3"/>
        <v>4339-4133-1</v>
      </c>
      <c r="C89" s="52">
        <v>21</v>
      </c>
      <c r="D89" s="53" t="s">
        <v>245</v>
      </c>
      <c r="E89" s="53" t="s">
        <v>254</v>
      </c>
      <c r="F89" s="53" t="s">
        <v>220</v>
      </c>
      <c r="G89" s="53" t="s">
        <v>479</v>
      </c>
      <c r="H89" s="53"/>
      <c r="I89" s="70"/>
      <c r="J89" s="54"/>
      <c r="K89" s="54"/>
      <c r="L89" s="54"/>
      <c r="M89" s="218"/>
      <c r="N89" s="54"/>
      <c r="O89" s="54"/>
      <c r="P89" s="51"/>
      <c r="Q89" s="218"/>
      <c r="R89" s="218"/>
      <c r="S89" s="51"/>
      <c r="T89" s="51"/>
      <c r="U89" s="51"/>
      <c r="V89" s="219"/>
      <c r="W89" s="219"/>
      <c r="X89" s="220"/>
      <c r="Y89" s="55"/>
      <c r="Z89" s="55"/>
      <c r="AA89" s="219"/>
      <c r="AB89" s="219"/>
      <c r="AC89" s="51"/>
      <c r="AD89" s="51"/>
      <c r="AE89" s="218"/>
      <c r="AF89" s="218"/>
      <c r="AG89" s="55"/>
      <c r="AH89" s="56">
        <v>1</v>
      </c>
      <c r="AI89" s="57">
        <v>44325</v>
      </c>
      <c r="AJ89" s="58" t="s">
        <v>292</v>
      </c>
      <c r="AK89" s="59" t="s">
        <v>208</v>
      </c>
      <c r="AL89" s="59" t="s">
        <v>216</v>
      </c>
      <c r="AM89" s="60">
        <v>0.64930555555555558</v>
      </c>
      <c r="AN89" s="60">
        <v>0.67013888888888884</v>
      </c>
      <c r="AO89" s="60">
        <v>0.79861111111111116</v>
      </c>
      <c r="AP89" s="60">
        <v>0.80555555555555547</v>
      </c>
      <c r="AQ89" s="61">
        <f>IF(AP89&lt;AM89,(AP89+1)-AM89,AP89-AM89)</f>
        <v>0.15624999999999989</v>
      </c>
      <c r="AR89" s="61">
        <f>IF(AO89&lt;AN89,(AO89+1)-AN89,AO89-AN89)</f>
        <v>0.12847222222222232</v>
      </c>
      <c r="AS89" s="62">
        <f>IF(AR89&lt;&gt;0,1,"")</f>
        <v>1</v>
      </c>
      <c r="AT89" s="63">
        <f>IF(AM89&lt;&gt;0,AM89-(6/24)+1440,"")</f>
        <v>1440.3993055555557</v>
      </c>
      <c r="AU89" s="88">
        <v>13.8</v>
      </c>
      <c r="AV89" s="152"/>
      <c r="AW89" s="152"/>
      <c r="AX89" s="66"/>
      <c r="AY89" s="244">
        <v>19.8</v>
      </c>
      <c r="AZ89" s="111"/>
      <c r="BA89" s="111">
        <v>5.8</v>
      </c>
      <c r="BB89" s="66"/>
      <c r="BC89" s="51">
        <v>5460</v>
      </c>
      <c r="BD89" s="65">
        <f>BC89*0.0004536</f>
        <v>2.4766560000000002</v>
      </c>
      <c r="BE89" s="67"/>
      <c r="BF89" s="68"/>
      <c r="BG89" s="68"/>
      <c r="BH89" s="69">
        <v>3</v>
      </c>
      <c r="BI89" s="70"/>
      <c r="BJ89" s="70"/>
      <c r="BK89" s="70"/>
      <c r="BL89" s="70"/>
      <c r="BM89" s="71"/>
      <c r="BN89" s="71"/>
      <c r="BO89" s="71"/>
      <c r="BP89" s="72">
        <v>3</v>
      </c>
      <c r="BQ89" s="73"/>
      <c r="BR89" s="73"/>
      <c r="BS89" s="73"/>
      <c r="BT89" s="74"/>
      <c r="BU89" s="75"/>
      <c r="BV89" s="74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212">
        <v>2.4820000000000002</v>
      </c>
      <c r="CJ89" s="51"/>
      <c r="CK89" s="65">
        <f>((CJ89/3.8)*6.7)/1000</f>
        <v>0</v>
      </c>
      <c r="CL89" s="76">
        <v>4569</v>
      </c>
      <c r="CM89" s="67">
        <f>((CL89*6.7)/1)/1000</f>
        <v>30.612299999999998</v>
      </c>
      <c r="CN89" s="67">
        <f>IF(A89="","",IF(CK89=0,CM89,CK89)/2.2)</f>
        <v>13.914681818181815</v>
      </c>
      <c r="CO89" s="67">
        <f>IF(A89="","",(CP89/$BD$4))</f>
        <v>493331.27426948311</v>
      </c>
      <c r="CP89" s="67">
        <f>IF(A89="","",IF(CJ89="",(AJ89*$BA$4),CJ89))</f>
        <v>1874695.736</v>
      </c>
      <c r="CQ89" s="64">
        <f>CN89-AU89</f>
        <v>0.11468181818181478</v>
      </c>
      <c r="CR89" s="67">
        <f>AY89-BA89</f>
        <v>14</v>
      </c>
      <c r="CS89" s="155"/>
      <c r="CT89" s="199"/>
      <c r="CU89" s="200"/>
      <c r="CV89" s="200"/>
      <c r="CW89" s="201"/>
      <c r="CY89" s="228" t="s">
        <v>697</v>
      </c>
      <c r="CZ89" s="228"/>
    </row>
    <row r="90" spans="1:104" s="18" customFormat="1" ht="13.8" thickBot="1" x14ac:dyDescent="0.3">
      <c r="A90" s="100">
        <v>4339</v>
      </c>
      <c r="B90" s="76" t="str">
        <f t="shared" si="3"/>
        <v>4339-4132-2</v>
      </c>
      <c r="C90" s="77">
        <v>21</v>
      </c>
      <c r="D90" s="83" t="s">
        <v>245</v>
      </c>
      <c r="E90" s="83" t="s">
        <v>254</v>
      </c>
      <c r="F90" s="83" t="s">
        <v>220</v>
      </c>
      <c r="G90" s="83" t="s">
        <v>479</v>
      </c>
      <c r="H90" s="76"/>
      <c r="I90" s="76"/>
      <c r="J90" s="78"/>
      <c r="K90" s="78"/>
      <c r="L90" s="78"/>
      <c r="M90" s="221"/>
      <c r="N90" s="78"/>
      <c r="O90" s="78"/>
      <c r="P90" s="76"/>
      <c r="Q90" s="221"/>
      <c r="R90" s="221"/>
      <c r="S90" s="76"/>
      <c r="T90" s="76"/>
      <c r="U90" s="76"/>
      <c r="V90" s="222"/>
      <c r="W90" s="222"/>
      <c r="X90" s="222"/>
      <c r="Y90" s="79"/>
      <c r="Z90" s="79"/>
      <c r="AA90" s="223"/>
      <c r="AB90" s="223"/>
      <c r="AC90" s="76"/>
      <c r="AD90" s="76"/>
      <c r="AE90" s="221"/>
      <c r="AF90" s="221"/>
      <c r="AG90" s="79"/>
      <c r="AH90" s="80">
        <v>2</v>
      </c>
      <c r="AI90" s="81">
        <v>44325</v>
      </c>
      <c r="AJ90" s="82" t="s">
        <v>304</v>
      </c>
      <c r="AK90" s="83" t="s">
        <v>216</v>
      </c>
      <c r="AL90" s="83" t="s">
        <v>208</v>
      </c>
      <c r="AM90" s="84">
        <v>0.90972222222222221</v>
      </c>
      <c r="AN90" s="84">
        <v>0.92708333333333337</v>
      </c>
      <c r="AO90" s="84">
        <v>6.25E-2</v>
      </c>
      <c r="AP90" s="84">
        <v>7.2916666666666671E-2</v>
      </c>
      <c r="AQ90" s="85">
        <f>IF(AP90&lt;AM90,(AP90+1)-AM90,AP90-AM90)</f>
        <v>0.16319444444444453</v>
      </c>
      <c r="AR90" s="85">
        <f>IF(AO90&lt;AN90,(AO90+1)-AN90,AO90-AN90)</f>
        <v>0.13541666666666663</v>
      </c>
      <c r="AS90" s="86">
        <f>IF(AR90&lt;&gt;0,1,"")</f>
        <v>1</v>
      </c>
      <c r="AT90" s="87">
        <f>IF(AM90&lt;&gt;0,AM90-(6/24)+1440,"")</f>
        <v>1440.6597222222222</v>
      </c>
      <c r="AU90" s="88">
        <v>18.100000000000001</v>
      </c>
      <c r="AV90" s="152"/>
      <c r="AW90" s="152"/>
      <c r="AX90" s="66"/>
      <c r="AY90" s="111">
        <v>24.1</v>
      </c>
      <c r="AZ90" s="111"/>
      <c r="BA90" s="111">
        <v>6.1</v>
      </c>
      <c r="BB90" s="88"/>
      <c r="BC90" s="90" t="s">
        <v>483</v>
      </c>
      <c r="BD90" s="89">
        <f>BC90*0.0004536</f>
        <v>35.08596</v>
      </c>
      <c r="BE90" s="91"/>
      <c r="BF90" s="92"/>
      <c r="BG90" s="92"/>
      <c r="BH90" s="80">
        <v>4</v>
      </c>
      <c r="BI90" s="93"/>
      <c r="BJ90" s="93"/>
      <c r="BK90" s="93"/>
      <c r="BL90" s="93"/>
      <c r="BM90" s="94"/>
      <c r="BN90" s="94"/>
      <c r="BO90" s="94"/>
      <c r="BP90" s="95">
        <v>4</v>
      </c>
      <c r="BQ90" s="96"/>
      <c r="BR90" s="96"/>
      <c r="BS90" s="96"/>
      <c r="BT90" s="97"/>
      <c r="BU90" s="98"/>
      <c r="BV90" s="97"/>
      <c r="BW90" s="76"/>
      <c r="BX90" s="76"/>
      <c r="BY90" s="76"/>
      <c r="BZ90" s="76"/>
      <c r="CA90" s="76"/>
      <c r="CB90" s="76"/>
      <c r="CC90" s="76"/>
      <c r="CD90" s="76"/>
      <c r="CE90" s="76"/>
      <c r="CF90" s="76"/>
      <c r="CG90" s="76"/>
      <c r="CH90" s="76"/>
      <c r="CI90" s="212">
        <v>35.029000000000003</v>
      </c>
      <c r="CJ90" s="76"/>
      <c r="CK90" s="89">
        <f>((CJ90/3.8)*6.7)/1000</f>
        <v>0</v>
      </c>
      <c r="CL90" s="76">
        <v>5962</v>
      </c>
      <c r="CM90" s="91">
        <f>((CL90*6.7)/1)/1000</f>
        <v>39.945399999999999</v>
      </c>
      <c r="CN90" s="91">
        <f>IF(A90="","",IF(CK90=0,CM90,CK90)/2.2)</f>
        <v>18.156999999999996</v>
      </c>
      <c r="CO90" s="91">
        <f>IF(A90="","",(CP90/$BD$4))</f>
        <v>493211.91030280764</v>
      </c>
      <c r="CP90" s="91">
        <f>IF(A90="","",IF(CJ90="",(AJ90*$BA$4),CJ90))</f>
        <v>1874242.1439999999</v>
      </c>
      <c r="CQ90" s="99">
        <f>CN90-AU90</f>
        <v>5.6999999999995055E-2</v>
      </c>
      <c r="CR90" s="91">
        <f>AY90-BA90</f>
        <v>18</v>
      </c>
      <c r="CS90" s="168"/>
      <c r="CT90" s="81"/>
      <c r="CU90" s="192"/>
      <c r="CV90" s="192"/>
      <c r="CW90" s="169"/>
      <c r="CY90" s="83" t="s">
        <v>697</v>
      </c>
      <c r="CZ90" s="83"/>
    </row>
    <row r="91" spans="1:104" s="18" customFormat="1" ht="13.8" hidden="1" thickBot="1" x14ac:dyDescent="0.3">
      <c r="A91" s="100"/>
      <c r="B91" s="76" t="str">
        <f t="shared" si="3"/>
        <v/>
      </c>
      <c r="C91" s="77"/>
      <c r="D91" s="83"/>
      <c r="E91" s="83"/>
      <c r="F91" s="83"/>
      <c r="G91" s="76"/>
      <c r="H91" s="76"/>
      <c r="I91" s="76"/>
      <c r="J91" s="78"/>
      <c r="K91" s="78"/>
      <c r="L91" s="78"/>
      <c r="M91" s="221"/>
      <c r="N91" s="78"/>
      <c r="O91" s="78"/>
      <c r="P91" s="76"/>
      <c r="Q91" s="221"/>
      <c r="R91" s="221"/>
      <c r="S91" s="76"/>
      <c r="T91" s="76"/>
      <c r="U91" s="76"/>
      <c r="V91" s="222"/>
      <c r="W91" s="222"/>
      <c r="X91" s="222"/>
      <c r="Y91" s="79"/>
      <c r="Z91" s="79"/>
      <c r="AA91" s="223"/>
      <c r="AB91" s="223"/>
      <c r="AC91" s="76"/>
      <c r="AD91" s="76"/>
      <c r="AE91" s="221"/>
      <c r="AF91" s="221"/>
      <c r="AG91" s="79"/>
      <c r="AH91" s="80">
        <v>3</v>
      </c>
      <c r="AI91" s="81"/>
      <c r="AJ91" s="82"/>
      <c r="AK91" s="83"/>
      <c r="AL91" s="83"/>
      <c r="AM91" s="84"/>
      <c r="AN91" s="84"/>
      <c r="AO91" s="84"/>
      <c r="AP91" s="192"/>
      <c r="AQ91" s="85">
        <f>IF(AP91&lt;AM91,(AP91+1)-AM91,AP91-AM91)</f>
        <v>0</v>
      </c>
      <c r="AR91" s="85">
        <f>IF(AO91&lt;AN91,(AO91+1)-AN91,AO91-AN91)</f>
        <v>0</v>
      </c>
      <c r="AS91" s="86" t="str">
        <f>IF(AR91&lt;&gt;0,1,"")</f>
        <v/>
      </c>
      <c r="AT91" s="87" t="str">
        <f>IF(AM91&lt;&gt;0,AM91-(6/24)+1440,"")</f>
        <v/>
      </c>
      <c r="AU91" s="88"/>
      <c r="AV91" s="152"/>
      <c r="AW91" s="152"/>
      <c r="AX91" s="66"/>
      <c r="AY91" s="111"/>
      <c r="AZ91" s="111"/>
      <c r="BA91" s="111"/>
      <c r="BB91" s="88"/>
      <c r="BC91" s="90"/>
      <c r="BD91" s="89">
        <f>BC91*0.0004536</f>
        <v>0</v>
      </c>
      <c r="BE91" s="91"/>
      <c r="BF91" s="92"/>
      <c r="BG91" s="92"/>
      <c r="BH91" s="80"/>
      <c r="BI91" s="93"/>
      <c r="BJ91" s="93"/>
      <c r="BK91" s="93"/>
      <c r="BL91" s="93"/>
      <c r="BM91" s="94"/>
      <c r="BN91" s="94"/>
      <c r="BO91" s="94"/>
      <c r="BP91" s="95"/>
      <c r="BQ91" s="96"/>
      <c r="BR91" s="96"/>
      <c r="BS91" s="96"/>
      <c r="BT91" s="97"/>
      <c r="BU91" s="98"/>
      <c r="BV91" s="97"/>
      <c r="BW91" s="76"/>
      <c r="BX91" s="76"/>
      <c r="BY91" s="76"/>
      <c r="BZ91" s="76"/>
      <c r="CA91" s="76"/>
      <c r="CB91" s="76"/>
      <c r="CC91" s="76"/>
      <c r="CD91" s="76"/>
      <c r="CE91" s="76"/>
      <c r="CF91" s="76"/>
      <c r="CG91" s="76"/>
      <c r="CH91" s="76"/>
      <c r="CI91" s="212"/>
      <c r="CJ91" s="76"/>
      <c r="CK91" s="89">
        <f>((CJ91/3.8)*6.7)/1000</f>
        <v>0</v>
      </c>
      <c r="CL91" s="76"/>
      <c r="CM91" s="91">
        <f>((CL91*6.7)/1)/1000</f>
        <v>0</v>
      </c>
      <c r="CN91" s="91" t="str">
        <f>IF(A91="","",IF(CK91=0,CM91,CK91)/2.2)</f>
        <v/>
      </c>
      <c r="CO91" s="91" t="str">
        <f>IF(A91="","",(CP91/$BD$4))</f>
        <v/>
      </c>
      <c r="CP91" s="91" t="str">
        <f>IF(A91="","",IF(CJ91="",(AJ91*$BA$4),CJ91))</f>
        <v/>
      </c>
      <c r="CQ91" s="99"/>
      <c r="CR91" s="91">
        <f>AY91-BA91</f>
        <v>0</v>
      </c>
      <c r="CS91" s="83" t="s">
        <v>142</v>
      </c>
      <c r="CT91" s="81"/>
      <c r="CU91" s="192"/>
      <c r="CV91" s="192"/>
      <c r="CW91" s="169"/>
      <c r="CY91" s="76"/>
      <c r="CZ91" s="76"/>
    </row>
    <row r="92" spans="1:104" s="18" customFormat="1" ht="13.8" hidden="1" thickBot="1" x14ac:dyDescent="0.3">
      <c r="A92" s="100"/>
      <c r="B92" s="76" t="str">
        <f t="shared" si="3"/>
        <v/>
      </c>
      <c r="C92" s="77"/>
      <c r="D92" s="83"/>
      <c r="E92" s="83"/>
      <c r="F92" s="83"/>
      <c r="G92" s="76"/>
      <c r="H92" s="76"/>
      <c r="I92" s="76"/>
      <c r="J92" s="78"/>
      <c r="K92" s="78"/>
      <c r="L92" s="78"/>
      <c r="M92" s="221"/>
      <c r="N92" s="78"/>
      <c r="O92" s="78"/>
      <c r="P92" s="76"/>
      <c r="Q92" s="221"/>
      <c r="R92" s="221"/>
      <c r="S92" s="76"/>
      <c r="T92" s="76"/>
      <c r="U92" s="76"/>
      <c r="V92" s="222"/>
      <c r="W92" s="222"/>
      <c r="X92" s="222"/>
      <c r="Y92" s="79"/>
      <c r="Z92" s="79"/>
      <c r="AA92" s="223"/>
      <c r="AB92" s="223"/>
      <c r="AC92" s="76"/>
      <c r="AD92" s="76"/>
      <c r="AE92" s="221"/>
      <c r="AF92" s="221"/>
      <c r="AG92" s="79"/>
      <c r="AH92" s="102">
        <v>4</v>
      </c>
      <c r="AI92" s="103"/>
      <c r="AJ92" s="104"/>
      <c r="AK92" s="105"/>
      <c r="AL92" s="106"/>
      <c r="AM92" s="107"/>
      <c r="AN92" s="107"/>
      <c r="AO92" s="107"/>
      <c r="AP92" s="107"/>
      <c r="AQ92" s="108">
        <f>IF(AP92&lt;AM92,(AP92+1)-AM92,AP92-AM92)</f>
        <v>0</v>
      </c>
      <c r="AR92" s="108">
        <f>IF(AO92&lt;AN92,(AO92+1)-AN92,AO92-AN92)</f>
        <v>0</v>
      </c>
      <c r="AS92" s="109" t="str">
        <f>IF(AR92&lt;&gt;0,1,"")</f>
        <v/>
      </c>
      <c r="AT92" s="110" t="str">
        <f>IF(AM92&lt;&gt;0,AM92-(6/24)+1440,"")</f>
        <v/>
      </c>
      <c r="AU92" s="111"/>
      <c r="AV92" s="112"/>
      <c r="AW92" s="112"/>
      <c r="AX92" s="111"/>
      <c r="AY92" s="88"/>
      <c r="AZ92" s="240"/>
      <c r="BA92" s="111"/>
      <c r="BB92" s="111"/>
      <c r="BC92" s="113"/>
      <c r="BD92" s="112">
        <f>BC92*0.0004536</f>
        <v>0</v>
      </c>
      <c r="BE92" s="114"/>
      <c r="BF92" s="115"/>
      <c r="BG92" s="115"/>
      <c r="BH92" s="102"/>
      <c r="BI92" s="116"/>
      <c r="BJ92" s="116"/>
      <c r="BK92" s="116"/>
      <c r="BL92" s="116"/>
      <c r="BM92" s="117"/>
      <c r="BN92" s="117"/>
      <c r="BO92" s="117"/>
      <c r="BP92" s="118"/>
      <c r="BQ92" s="119"/>
      <c r="BR92" s="119"/>
      <c r="BS92" s="119"/>
      <c r="BT92" s="120"/>
      <c r="BU92" s="121"/>
      <c r="BV92" s="120"/>
      <c r="BW92" s="122"/>
      <c r="BX92" s="122"/>
      <c r="BY92" s="122"/>
      <c r="BZ92" s="122"/>
      <c r="CA92" s="122"/>
      <c r="CB92" s="122"/>
      <c r="CC92" s="122"/>
      <c r="CD92" s="122"/>
      <c r="CE92" s="122"/>
      <c r="CF92" s="122"/>
      <c r="CG92" s="122"/>
      <c r="CH92" s="122"/>
      <c r="CI92" s="212"/>
      <c r="CJ92" s="122"/>
      <c r="CK92" s="112">
        <f>((CJ92/3.8)*6.7)/1000</f>
        <v>0</v>
      </c>
      <c r="CL92" s="122"/>
      <c r="CM92" s="114">
        <f>((CL92*6.7)/1)/1000</f>
        <v>0</v>
      </c>
      <c r="CN92" s="114" t="str">
        <f>IF(A92="","",IF(CK92=0,CM92,CK92)/2.2)</f>
        <v/>
      </c>
      <c r="CO92" s="114" t="str">
        <f>IF(A92="","",(CP92/$BD$4))</f>
        <v/>
      </c>
      <c r="CP92" s="114" t="str">
        <f>IF(A92="","",IF(CJ92="",(AJ92*$BA$4),CJ92))</f>
        <v/>
      </c>
      <c r="CQ92" s="99"/>
      <c r="CR92" s="114">
        <f>AY92-BA92</f>
        <v>0</v>
      </c>
      <c r="CS92" s="122"/>
      <c r="CT92" s="202"/>
      <c r="CU92" s="203"/>
      <c r="CV92" s="203"/>
      <c r="CW92" s="204"/>
      <c r="CY92" s="76"/>
      <c r="CZ92" s="76"/>
    </row>
    <row r="93" spans="1:104" s="18" customFormat="1" ht="13.8" hidden="1" thickBot="1" x14ac:dyDescent="0.3">
      <c r="A93" s="124"/>
      <c r="B93" s="125" t="str">
        <f t="shared" si="3"/>
        <v/>
      </c>
      <c r="C93" s="126"/>
      <c r="D93" s="127"/>
      <c r="E93" s="127"/>
      <c r="F93" s="127"/>
      <c r="G93" s="127"/>
      <c r="H93" s="127"/>
      <c r="I93" s="128"/>
      <c r="J93" s="128"/>
      <c r="K93" s="128"/>
      <c r="L93" s="128"/>
      <c r="M93" s="224"/>
      <c r="N93" s="128"/>
      <c r="O93" s="128"/>
      <c r="P93" s="125"/>
      <c r="Q93" s="224"/>
      <c r="R93" s="224"/>
      <c r="S93" s="125"/>
      <c r="T93" s="125"/>
      <c r="U93" s="125"/>
      <c r="V93" s="225"/>
      <c r="W93" s="225"/>
      <c r="X93" s="225"/>
      <c r="Y93" s="129"/>
      <c r="Z93" s="129"/>
      <c r="AA93" s="226"/>
      <c r="AB93" s="226"/>
      <c r="AC93" s="125"/>
      <c r="AD93" s="125"/>
      <c r="AE93" s="224"/>
      <c r="AF93" s="224"/>
      <c r="AG93" s="130"/>
      <c r="AH93" s="238" t="s">
        <v>141</v>
      </c>
      <c r="AI93" s="239"/>
      <c r="AJ93" s="131"/>
      <c r="AK93" s="132"/>
      <c r="AL93" s="132"/>
      <c r="AM93" s="132"/>
      <c r="AN93" s="132"/>
      <c r="AO93" s="132"/>
      <c r="AP93" s="133"/>
      <c r="AQ93" s="133">
        <f>SUM(AQ89:AQ92)</f>
        <v>0.31944444444444442</v>
      </c>
      <c r="AR93" s="133">
        <f>SUM(AR89:AR92)</f>
        <v>0.26388888888888895</v>
      </c>
      <c r="AS93" s="134">
        <f>SUM(AS89:AS92)</f>
        <v>2</v>
      </c>
      <c r="AT93" s="134"/>
      <c r="AU93" s="214"/>
      <c r="AV93" s="135"/>
      <c r="AW93" s="135"/>
      <c r="AX93" s="135"/>
      <c r="AY93" s="132"/>
      <c r="AZ93" s="132"/>
      <c r="BA93" s="132"/>
      <c r="BB93" s="132"/>
      <c r="BC93" s="136"/>
      <c r="BD93" s="135"/>
      <c r="BE93" s="135"/>
      <c r="BF93" s="137"/>
      <c r="BG93" s="137"/>
      <c r="BH93" s="239"/>
      <c r="BI93" s="239"/>
      <c r="BJ93" s="239"/>
      <c r="BK93" s="138"/>
      <c r="BL93" s="138"/>
      <c r="BM93" s="138"/>
      <c r="BN93" s="138"/>
      <c r="BO93" s="138"/>
      <c r="BP93" s="139"/>
      <c r="BQ93" s="139"/>
      <c r="BR93" s="139"/>
      <c r="BS93" s="139"/>
      <c r="BT93" s="140"/>
      <c r="BU93" s="140"/>
      <c r="BV93" s="140"/>
      <c r="BW93" s="132"/>
      <c r="BX93" s="132"/>
      <c r="BY93" s="132"/>
      <c r="BZ93" s="132"/>
      <c r="CA93" s="132"/>
      <c r="CB93" s="132"/>
      <c r="CC93" s="132"/>
      <c r="CD93" s="132"/>
      <c r="CE93" s="132"/>
      <c r="CF93" s="132"/>
      <c r="CG93" s="132"/>
      <c r="CH93" s="132"/>
      <c r="CI93" s="214"/>
      <c r="CJ93" s="132"/>
      <c r="CK93" s="135">
        <f>SUM(CK89:CK92)</f>
        <v>0</v>
      </c>
      <c r="CL93" s="132"/>
      <c r="CM93" s="135">
        <f>SUM(CM89:CM92)</f>
        <v>70.557699999999997</v>
      </c>
      <c r="CN93" s="135">
        <f>SUM(CN89:CN92)</f>
        <v>32.071681818181816</v>
      </c>
      <c r="CO93" s="135">
        <f>SUM(CO89:CO92)</f>
        <v>986543.18457229075</v>
      </c>
      <c r="CP93" s="135">
        <f>SUM(CP89:CP92)</f>
        <v>3748937.88</v>
      </c>
      <c r="CQ93" s="135">
        <f>SUM(CQ89:CQ92)</f>
        <v>0.17168181818180983</v>
      </c>
      <c r="CR93" s="132"/>
      <c r="CS93" s="132"/>
      <c r="CT93" s="132"/>
      <c r="CU93" s="132"/>
      <c r="CV93" s="132"/>
      <c r="CW93" s="141"/>
      <c r="CY93" s="214"/>
      <c r="CZ93" s="214"/>
    </row>
    <row r="94" spans="1:104" s="18" customFormat="1" ht="13.8" thickBot="1" x14ac:dyDescent="0.3">
      <c r="A94" s="100">
        <v>4340</v>
      </c>
      <c r="B94" s="51" t="str">
        <f t="shared" si="3"/>
        <v>4340-4069-1</v>
      </c>
      <c r="C94" s="52">
        <v>21</v>
      </c>
      <c r="D94" s="53" t="s">
        <v>291</v>
      </c>
      <c r="E94" s="53" t="s">
        <v>273</v>
      </c>
      <c r="F94" s="53" t="s">
        <v>402</v>
      </c>
      <c r="G94" s="53" t="s">
        <v>271</v>
      </c>
      <c r="H94" s="53"/>
      <c r="I94" s="70"/>
      <c r="J94" s="54"/>
      <c r="K94" s="54"/>
      <c r="L94" s="54"/>
      <c r="M94" s="218"/>
      <c r="N94" s="54"/>
      <c r="O94" s="54"/>
      <c r="P94" s="51"/>
      <c r="Q94" s="218"/>
      <c r="R94" s="218"/>
      <c r="S94" s="51"/>
      <c r="T94" s="51"/>
      <c r="U94" s="51"/>
      <c r="V94" s="219"/>
      <c r="W94" s="219"/>
      <c r="X94" s="220"/>
      <c r="Y94" s="55"/>
      <c r="Z94" s="55"/>
      <c r="AA94" s="219"/>
      <c r="AB94" s="219"/>
      <c r="AC94" s="51"/>
      <c r="AD94" s="51"/>
      <c r="AE94" s="218"/>
      <c r="AF94" s="218"/>
      <c r="AG94" s="55"/>
      <c r="AH94" s="56">
        <v>1</v>
      </c>
      <c r="AI94" s="57">
        <v>44326</v>
      </c>
      <c r="AJ94" s="58" t="s">
        <v>388</v>
      </c>
      <c r="AK94" s="59" t="s">
        <v>208</v>
      </c>
      <c r="AL94" s="59" t="s">
        <v>251</v>
      </c>
      <c r="AM94" s="60">
        <v>0.3263888888888889</v>
      </c>
      <c r="AN94" s="60">
        <v>0.33680555555555558</v>
      </c>
      <c r="AO94" s="60">
        <v>0.40625</v>
      </c>
      <c r="AP94" s="60">
        <v>0.41319444444444442</v>
      </c>
      <c r="AQ94" s="61">
        <f>IF(AP94&lt;AM94,(AP94+1)-AM94,AP94-AM94)</f>
        <v>8.6805555555555525E-2</v>
      </c>
      <c r="AR94" s="61">
        <f>IF(AO94&lt;AN94,(AO94+1)-AN94,AO94-AN94)</f>
        <v>6.944444444444442E-2</v>
      </c>
      <c r="AS94" s="62">
        <f>IF(AR94&lt;&gt;0,1,"")</f>
        <v>1</v>
      </c>
      <c r="AT94" s="63">
        <f>IF(AM94&lt;&gt;0,AM94-(6/24)+1440,"")</f>
        <v>1440.0763888888889</v>
      </c>
      <c r="AU94" s="254">
        <v>18.11</v>
      </c>
      <c r="AV94" s="152"/>
      <c r="AW94" s="152"/>
      <c r="AX94" s="66"/>
      <c r="AY94" s="244">
        <v>23.6</v>
      </c>
      <c r="AZ94" s="111"/>
      <c r="BA94" s="111">
        <v>13.5</v>
      </c>
      <c r="BB94" s="66"/>
      <c r="BC94" s="51">
        <v>93850</v>
      </c>
      <c r="BD94" s="65">
        <f>BC94*0.0004536</f>
        <v>42.570360000000001</v>
      </c>
      <c r="BE94" s="67"/>
      <c r="BF94" s="68"/>
      <c r="BG94" s="68"/>
      <c r="BH94" s="69">
        <v>3</v>
      </c>
      <c r="BI94" s="70"/>
      <c r="BJ94" s="70"/>
      <c r="BK94" s="70"/>
      <c r="BL94" s="70"/>
      <c r="BM94" s="71"/>
      <c r="BN94" s="71"/>
      <c r="BO94" s="71"/>
      <c r="BP94" s="72">
        <v>3</v>
      </c>
      <c r="BQ94" s="73"/>
      <c r="BR94" s="73"/>
      <c r="BS94" s="73"/>
      <c r="BT94" s="74"/>
      <c r="BU94" s="75"/>
      <c r="BV94" s="74"/>
      <c r="BW94" s="51"/>
      <c r="BX94" s="51"/>
      <c r="BY94" s="51"/>
      <c r="BZ94" s="51"/>
      <c r="CA94" s="51"/>
      <c r="CB94" s="51"/>
      <c r="CC94" s="51"/>
      <c r="CD94" s="51"/>
      <c r="CE94" s="51"/>
      <c r="CF94" s="51"/>
      <c r="CG94" s="51"/>
      <c r="CH94" s="51"/>
      <c r="CI94" s="212">
        <v>42.658000000000001</v>
      </c>
      <c r="CJ94" s="51"/>
      <c r="CK94" s="65">
        <f>((CJ94/3.8)*6.7)/1000</f>
        <v>0</v>
      </c>
      <c r="CL94" s="76">
        <v>5947</v>
      </c>
      <c r="CM94" s="67">
        <f>((CL94*6.7)/1)/1000</f>
        <v>39.844900000000003</v>
      </c>
      <c r="CN94" s="67">
        <f>IF(A94="","",IF(CK94=0,CM94,CK94)/2.2)</f>
        <v>18.111318181818181</v>
      </c>
      <c r="CO94" s="67">
        <f>IF(A94="","",(CP94/$BD$4))</f>
        <v>485691.98040225665</v>
      </c>
      <c r="CP94" s="67">
        <f>IF(A94="","",IF(CJ94="",(AJ94*$BA$4),CJ94))</f>
        <v>1845665.848</v>
      </c>
      <c r="CQ94" s="64">
        <f>CN94-AU94</f>
        <v>1.3181818181813298E-3</v>
      </c>
      <c r="CR94" s="67">
        <f>AY94-BA94</f>
        <v>10.100000000000001</v>
      </c>
      <c r="CS94" s="155"/>
      <c r="CT94" s="199"/>
      <c r="CU94" s="200"/>
      <c r="CV94" s="200"/>
      <c r="CW94" s="201"/>
      <c r="CY94" s="228" t="s">
        <v>697</v>
      </c>
      <c r="CZ94" s="228"/>
    </row>
    <row r="95" spans="1:104" s="18" customFormat="1" ht="13.8" thickBot="1" x14ac:dyDescent="0.3">
      <c r="A95" s="100">
        <v>4340</v>
      </c>
      <c r="B95" s="76" t="str">
        <f t="shared" si="3"/>
        <v>4340-4065-2</v>
      </c>
      <c r="C95" s="77">
        <v>21</v>
      </c>
      <c r="D95" s="83" t="s">
        <v>291</v>
      </c>
      <c r="E95" s="83" t="s">
        <v>273</v>
      </c>
      <c r="F95" s="83" t="s">
        <v>402</v>
      </c>
      <c r="G95" s="83" t="s">
        <v>271</v>
      </c>
      <c r="H95" s="76"/>
      <c r="I95" s="76"/>
      <c r="J95" s="78"/>
      <c r="K95" s="78"/>
      <c r="L95" s="78"/>
      <c r="M95" s="221"/>
      <c r="N95" s="78"/>
      <c r="O95" s="78"/>
      <c r="P95" s="76"/>
      <c r="Q95" s="221"/>
      <c r="R95" s="221"/>
      <c r="S95" s="76"/>
      <c r="T95" s="76"/>
      <c r="U95" s="76"/>
      <c r="V95" s="222"/>
      <c r="W95" s="222"/>
      <c r="X95" s="222"/>
      <c r="Y95" s="79"/>
      <c r="Z95" s="79"/>
      <c r="AA95" s="223"/>
      <c r="AB95" s="223"/>
      <c r="AC95" s="76"/>
      <c r="AD95" s="76"/>
      <c r="AE95" s="221"/>
      <c r="AF95" s="221"/>
      <c r="AG95" s="79"/>
      <c r="AH95" s="80">
        <v>2</v>
      </c>
      <c r="AI95" s="81">
        <v>44326</v>
      </c>
      <c r="AJ95" s="82" t="s">
        <v>389</v>
      </c>
      <c r="AK95" s="83" t="s">
        <v>251</v>
      </c>
      <c r="AL95" s="83" t="s">
        <v>345</v>
      </c>
      <c r="AM95" s="84">
        <v>0.43055555555555558</v>
      </c>
      <c r="AN95" s="84">
        <v>0.44097222222222227</v>
      </c>
      <c r="AO95" s="84">
        <v>0.4861111111111111</v>
      </c>
      <c r="AP95" s="84">
        <v>0.49305555555555558</v>
      </c>
      <c r="AQ95" s="85">
        <f>IF(AP95&lt;AM95,(AP95+1)-AM95,AP95-AM95)</f>
        <v>6.25E-2</v>
      </c>
      <c r="AR95" s="85">
        <f>IF(AO95&lt;AN95,(AO95+1)-AN95,AO95-AN95)</f>
        <v>4.513888888888884E-2</v>
      </c>
      <c r="AS95" s="86">
        <f>IF(AR95&lt;&gt;0,1,"")</f>
        <v>1</v>
      </c>
      <c r="AT95" s="87">
        <f>IF(AM95&lt;&gt;0,AM95-(6/24)+1440,"")</f>
        <v>1440.1805555555557</v>
      </c>
      <c r="AU95" s="254">
        <v>0</v>
      </c>
      <c r="AV95" s="152"/>
      <c r="AW95" s="152"/>
      <c r="AX95" s="66"/>
      <c r="AY95" s="111">
        <v>13.5</v>
      </c>
      <c r="AZ95" s="111"/>
      <c r="BA95" s="111">
        <v>6.9</v>
      </c>
      <c r="BB95" s="88"/>
      <c r="BC95" s="90" t="s">
        <v>486</v>
      </c>
      <c r="BD95" s="89">
        <f>BC95*0.0004536</f>
        <v>42.570360000000001</v>
      </c>
      <c r="BE95" s="91"/>
      <c r="BF95" s="92"/>
      <c r="BG95" s="92"/>
      <c r="BH95" s="80">
        <v>4</v>
      </c>
      <c r="BI95" s="93"/>
      <c r="BJ95" s="93"/>
      <c r="BK95" s="93"/>
      <c r="BL95" s="93"/>
      <c r="BM95" s="94"/>
      <c r="BN95" s="94"/>
      <c r="BO95" s="94"/>
      <c r="BP95" s="95">
        <v>4</v>
      </c>
      <c r="BQ95" s="96"/>
      <c r="BR95" s="96"/>
      <c r="BS95" s="96"/>
      <c r="BT95" s="97"/>
      <c r="BU95" s="98"/>
      <c r="BV95" s="97"/>
      <c r="BW95" s="76"/>
      <c r="BX95" s="76"/>
      <c r="BY95" s="76"/>
      <c r="BZ95" s="76"/>
      <c r="CA95" s="76"/>
      <c r="CB95" s="76"/>
      <c r="CC95" s="76"/>
      <c r="CD95" s="76"/>
      <c r="CE95" s="76"/>
      <c r="CF95" s="76"/>
      <c r="CG95" s="76"/>
      <c r="CH95" s="76"/>
      <c r="CI95" s="212">
        <v>42.658000000000001</v>
      </c>
      <c r="CJ95" s="76"/>
      <c r="CK95" s="89">
        <f>((CJ95/3.8)*6.7)/1000</f>
        <v>0</v>
      </c>
      <c r="CL95" s="76"/>
      <c r="CM95" s="91">
        <f>((CL95*6.7)/1)/1000</f>
        <v>0</v>
      </c>
      <c r="CN95" s="91">
        <f>IF(A95="","",IF(CK95=0,CM95,CK95)/2.2)</f>
        <v>0</v>
      </c>
      <c r="CO95" s="91">
        <f>IF(A95="","",(CP95/$BD$4))</f>
        <v>485214.52453555499</v>
      </c>
      <c r="CP95" s="91">
        <f>IF(A95="","",IF(CJ95="",(AJ95*$BA$4),CJ95))</f>
        <v>1843851.48</v>
      </c>
      <c r="CQ95" s="99">
        <f>CN95-AU95</f>
        <v>0</v>
      </c>
      <c r="CR95" s="91">
        <f>AY95-BA95</f>
        <v>6.6</v>
      </c>
      <c r="CS95" s="168" t="s">
        <v>301</v>
      </c>
      <c r="CT95" s="81"/>
      <c r="CU95" s="192"/>
      <c r="CV95" s="192"/>
      <c r="CW95" s="169"/>
      <c r="CY95" s="83" t="s">
        <v>697</v>
      </c>
      <c r="CZ95" s="83"/>
    </row>
    <row r="96" spans="1:104" s="18" customFormat="1" x14ac:dyDescent="0.25">
      <c r="A96" s="100">
        <v>4340</v>
      </c>
      <c r="B96" s="76" t="str">
        <f t="shared" si="3"/>
        <v>4340-4068-3</v>
      </c>
      <c r="C96" s="77">
        <v>21</v>
      </c>
      <c r="D96" s="83" t="s">
        <v>291</v>
      </c>
      <c r="E96" s="83" t="s">
        <v>273</v>
      </c>
      <c r="F96" s="83" t="s">
        <v>402</v>
      </c>
      <c r="G96" s="76" t="s">
        <v>271</v>
      </c>
      <c r="H96" s="76"/>
      <c r="I96" s="76"/>
      <c r="J96" s="78"/>
      <c r="K96" s="78"/>
      <c r="L96" s="78"/>
      <c r="M96" s="221"/>
      <c r="N96" s="78"/>
      <c r="O96" s="78"/>
      <c r="P96" s="76"/>
      <c r="Q96" s="221"/>
      <c r="R96" s="221"/>
      <c r="S96" s="76"/>
      <c r="T96" s="76"/>
      <c r="U96" s="76"/>
      <c r="V96" s="222"/>
      <c r="W96" s="222"/>
      <c r="X96" s="222"/>
      <c r="Y96" s="79"/>
      <c r="Z96" s="79"/>
      <c r="AA96" s="223"/>
      <c r="AB96" s="223"/>
      <c r="AC96" s="76"/>
      <c r="AD96" s="76"/>
      <c r="AE96" s="221"/>
      <c r="AF96" s="221"/>
      <c r="AG96" s="79"/>
      <c r="AH96" s="80">
        <v>3</v>
      </c>
      <c r="AI96" s="81">
        <v>44326</v>
      </c>
      <c r="AJ96" s="82" t="s">
        <v>390</v>
      </c>
      <c r="AK96" s="83" t="s">
        <v>345</v>
      </c>
      <c r="AL96" s="83" t="s">
        <v>485</v>
      </c>
      <c r="AM96" s="84">
        <v>0.54513888888888895</v>
      </c>
      <c r="AN96" s="84">
        <v>0.56597222222222221</v>
      </c>
      <c r="AO96" s="84">
        <v>0.59375</v>
      </c>
      <c r="AP96" s="192">
        <v>0.60416666666666663</v>
      </c>
      <c r="AQ96" s="85">
        <f>IF(AP96&lt;AM96,(AP96+1)-AM96,AP96-AM96)</f>
        <v>5.9027777777777679E-2</v>
      </c>
      <c r="AR96" s="85">
        <f>IF(AO96&lt;AN96,(AO96+1)-AN96,AO96-AN96)</f>
        <v>2.777777777777779E-2</v>
      </c>
      <c r="AS96" s="86">
        <f>IF(AR96&lt;&gt;0,1,"")</f>
        <v>1</v>
      </c>
      <c r="AT96" s="87">
        <f>IF(AM96&lt;&gt;0,AM96-(6/24)+1440,"")</f>
        <v>1440.2951388888889</v>
      </c>
      <c r="AU96" s="88">
        <v>5.4</v>
      </c>
      <c r="AV96" s="152"/>
      <c r="AW96" s="152"/>
      <c r="AX96" s="66"/>
      <c r="AY96" s="111">
        <v>11.8</v>
      </c>
      <c r="AZ96" s="111"/>
      <c r="BA96" s="111">
        <v>7.7</v>
      </c>
      <c r="BB96" s="88"/>
      <c r="BC96" s="90" t="s">
        <v>487</v>
      </c>
      <c r="BD96" s="89">
        <f>BC96*0.0004536</f>
        <v>24.126984</v>
      </c>
      <c r="BE96" s="91"/>
      <c r="BF96" s="92"/>
      <c r="BG96" s="92"/>
      <c r="BH96" s="80"/>
      <c r="BI96" s="93"/>
      <c r="BJ96" s="93"/>
      <c r="BK96" s="93"/>
      <c r="BL96" s="93"/>
      <c r="BM96" s="94"/>
      <c r="BN96" s="94"/>
      <c r="BO96" s="94"/>
      <c r="BP96" s="95"/>
      <c r="BQ96" s="96"/>
      <c r="BR96" s="96"/>
      <c r="BS96" s="96"/>
      <c r="BT96" s="97"/>
      <c r="BU96" s="98"/>
      <c r="BV96" s="97"/>
      <c r="BW96" s="76"/>
      <c r="BX96" s="76"/>
      <c r="BY96" s="76"/>
      <c r="BZ96" s="76"/>
      <c r="CA96" s="76"/>
      <c r="CB96" s="76"/>
      <c r="CC96" s="76"/>
      <c r="CD96" s="76"/>
      <c r="CE96" s="76"/>
      <c r="CF96" s="76"/>
      <c r="CG96" s="76"/>
      <c r="CH96" s="76"/>
      <c r="CI96" s="212">
        <v>24.126000000000001</v>
      </c>
      <c r="CJ96" s="76"/>
      <c r="CK96" s="89">
        <f>((CJ96/3.8)*6.7)/1000</f>
        <v>0</v>
      </c>
      <c r="CL96" s="76">
        <v>1770</v>
      </c>
      <c r="CM96" s="91">
        <f>((CL96*6.7)/1)/1000</f>
        <v>11.859</v>
      </c>
      <c r="CN96" s="91">
        <f>IF(A96="","",IF(CK96=0,CM96,CK96)/2.2)</f>
        <v>5.3904545454545447</v>
      </c>
      <c r="CO96" s="91">
        <f>IF(A96="","",(CP96/$BD$4))</f>
        <v>485572.61643558124</v>
      </c>
      <c r="CP96" s="91">
        <f>IF(A96="","",IF(CJ96="",(AJ96*$BA$4),CJ96))</f>
        <v>1845212.2560000001</v>
      </c>
      <c r="CQ96" s="99">
        <f>CN96-AU96</f>
        <v>-9.5454545454556339E-3</v>
      </c>
      <c r="CR96" s="91">
        <f>AY96-BA96</f>
        <v>4.1000000000000005</v>
      </c>
      <c r="CS96" s="83"/>
      <c r="CT96" s="81"/>
      <c r="CU96" s="192"/>
      <c r="CV96" s="192"/>
      <c r="CW96" s="169"/>
      <c r="CY96" s="76" t="s">
        <v>697</v>
      </c>
      <c r="CZ96" s="76"/>
    </row>
    <row r="97" spans="1:104" s="18" customFormat="1" ht="13.8" thickBot="1" x14ac:dyDescent="0.3">
      <c r="A97" s="100">
        <v>4340</v>
      </c>
      <c r="B97" s="76" t="str">
        <f t="shared" si="3"/>
        <v>4340-4072-4</v>
      </c>
      <c r="C97" s="77">
        <v>21</v>
      </c>
      <c r="D97" s="83" t="s">
        <v>291</v>
      </c>
      <c r="E97" s="83" t="s">
        <v>273</v>
      </c>
      <c r="F97" s="83" t="s">
        <v>402</v>
      </c>
      <c r="G97" s="76" t="s">
        <v>271</v>
      </c>
      <c r="H97" s="76"/>
      <c r="I97" s="76"/>
      <c r="J97" s="78"/>
      <c r="K97" s="78"/>
      <c r="L97" s="78"/>
      <c r="M97" s="221"/>
      <c r="N97" s="78"/>
      <c r="O97" s="78"/>
      <c r="P97" s="76"/>
      <c r="Q97" s="221"/>
      <c r="R97" s="221"/>
      <c r="S97" s="76"/>
      <c r="T97" s="76"/>
      <c r="U97" s="76"/>
      <c r="V97" s="222"/>
      <c r="W97" s="222"/>
      <c r="X97" s="222"/>
      <c r="Y97" s="79"/>
      <c r="Z97" s="79"/>
      <c r="AA97" s="223"/>
      <c r="AB97" s="223"/>
      <c r="AC97" s="76"/>
      <c r="AD97" s="76"/>
      <c r="AE97" s="221"/>
      <c r="AF97" s="221"/>
      <c r="AG97" s="79"/>
      <c r="AH97" s="102">
        <v>4</v>
      </c>
      <c r="AI97" s="103">
        <v>44326</v>
      </c>
      <c r="AJ97" s="104" t="s">
        <v>484</v>
      </c>
      <c r="AK97" s="105" t="s">
        <v>485</v>
      </c>
      <c r="AL97" s="106" t="s">
        <v>208</v>
      </c>
      <c r="AM97" s="107">
        <v>0.64930555555555558</v>
      </c>
      <c r="AN97" s="107">
        <v>0.67013888888888884</v>
      </c>
      <c r="AO97" s="107">
        <v>0.75347222222222221</v>
      </c>
      <c r="AP97" s="107">
        <v>0.76041666666666663</v>
      </c>
      <c r="AQ97" s="108">
        <f>IF(AP97&lt;AM97,(AP97+1)-AM97,AP97-AM97)</f>
        <v>0.11111111111111105</v>
      </c>
      <c r="AR97" s="108">
        <f>IF(AO97&lt;AN97,(AO97+1)-AN97,AO97-AN97)</f>
        <v>8.333333333333337E-2</v>
      </c>
      <c r="AS97" s="109">
        <f>IF(AR97&lt;&gt;0,1,"")</f>
        <v>1</v>
      </c>
      <c r="AT97" s="110">
        <f>IF(AM97&lt;&gt;0,AM97-(6/24)+1440,"")</f>
        <v>1440.3993055555557</v>
      </c>
      <c r="AU97" s="111">
        <v>10.5</v>
      </c>
      <c r="AV97" s="112"/>
      <c r="AW97" s="112"/>
      <c r="AX97" s="111"/>
      <c r="AY97" s="88">
        <v>18.2</v>
      </c>
      <c r="AZ97" s="240"/>
      <c r="BA97" s="111">
        <v>7.1</v>
      </c>
      <c r="BB97" s="111"/>
      <c r="BC97" s="240" t="s">
        <v>488</v>
      </c>
      <c r="BD97" s="112">
        <f>BC97*0.0004536</f>
        <v>35.569043999999998</v>
      </c>
      <c r="BE97" s="114"/>
      <c r="BF97" s="115"/>
      <c r="BG97" s="115"/>
      <c r="BH97" s="102"/>
      <c r="BI97" s="116"/>
      <c r="BJ97" s="116"/>
      <c r="BK97" s="116"/>
      <c r="BL97" s="116"/>
      <c r="BM97" s="117"/>
      <c r="BN97" s="117"/>
      <c r="BO97" s="117"/>
      <c r="BP97" s="118"/>
      <c r="BQ97" s="119"/>
      <c r="BR97" s="119"/>
      <c r="BS97" s="119"/>
      <c r="BT97" s="120"/>
      <c r="BU97" s="121"/>
      <c r="BV97" s="120"/>
      <c r="BW97" s="122"/>
      <c r="BX97" s="122"/>
      <c r="BY97" s="122"/>
      <c r="BZ97" s="122"/>
      <c r="CA97" s="122"/>
      <c r="CB97" s="122"/>
      <c r="CC97" s="122"/>
      <c r="CD97" s="122"/>
      <c r="CE97" s="122"/>
      <c r="CF97" s="122"/>
      <c r="CG97" s="122"/>
      <c r="CH97" s="122"/>
      <c r="CI97" s="212">
        <v>35.569000000000003</v>
      </c>
      <c r="CJ97" s="122"/>
      <c r="CK97" s="112">
        <f>((CJ97/3.8)*6.7)/1000</f>
        <v>0</v>
      </c>
      <c r="CL97" s="122">
        <v>3450</v>
      </c>
      <c r="CM97" s="114">
        <f>((CL97*6.7)/1)/1000</f>
        <v>23.114999999999998</v>
      </c>
      <c r="CN97" s="114">
        <f>IF(A97="","",IF(CK97=0,CM97,CK97)/2.2)</f>
        <v>10.506818181818181</v>
      </c>
      <c r="CO97" s="114">
        <f>IF(A97="","",(CP97/$BD$4))</f>
        <v>486050.07230228285</v>
      </c>
      <c r="CP97" s="114">
        <f>IF(A97="","",IF(CJ97="",(AJ97*$BA$4),CJ97))</f>
        <v>1847026.6239999998</v>
      </c>
      <c r="CQ97" s="99">
        <f>CN97-AU97</f>
        <v>6.8181818181809462E-3</v>
      </c>
      <c r="CR97" s="114">
        <f>AY97-BA97</f>
        <v>11.1</v>
      </c>
      <c r="CS97" s="122"/>
      <c r="CT97" s="202"/>
      <c r="CU97" s="203"/>
      <c r="CV97" s="203"/>
      <c r="CW97" s="204"/>
      <c r="CY97" s="76" t="s">
        <v>697</v>
      </c>
      <c r="CZ97" s="76"/>
    </row>
    <row r="98" spans="1:104" s="18" customFormat="1" ht="13.8" hidden="1" thickBot="1" x14ac:dyDescent="0.3">
      <c r="A98" s="124"/>
      <c r="B98" s="125" t="str">
        <f t="shared" si="3"/>
        <v/>
      </c>
      <c r="C98" s="126"/>
      <c r="D98" s="127"/>
      <c r="E98" s="127"/>
      <c r="F98" s="127"/>
      <c r="G98" s="127"/>
      <c r="H98" s="127"/>
      <c r="I98" s="128"/>
      <c r="J98" s="128"/>
      <c r="K98" s="128"/>
      <c r="L98" s="128"/>
      <c r="M98" s="224"/>
      <c r="N98" s="128"/>
      <c r="O98" s="128"/>
      <c r="P98" s="125"/>
      <c r="Q98" s="224"/>
      <c r="R98" s="224"/>
      <c r="S98" s="125"/>
      <c r="T98" s="125"/>
      <c r="U98" s="125"/>
      <c r="V98" s="225"/>
      <c r="W98" s="225"/>
      <c r="X98" s="225"/>
      <c r="Y98" s="129"/>
      <c r="Z98" s="129"/>
      <c r="AA98" s="226"/>
      <c r="AB98" s="226"/>
      <c r="AC98" s="125"/>
      <c r="AD98" s="125"/>
      <c r="AE98" s="224"/>
      <c r="AF98" s="224"/>
      <c r="AG98" s="130"/>
      <c r="AH98" s="238" t="s">
        <v>141</v>
      </c>
      <c r="AI98" s="239"/>
      <c r="AJ98" s="131"/>
      <c r="AK98" s="132"/>
      <c r="AL98" s="132"/>
      <c r="AM98" s="132"/>
      <c r="AN98" s="132"/>
      <c r="AO98" s="132"/>
      <c r="AP98" s="133"/>
      <c r="AQ98" s="133">
        <f>SUM(AQ94:AQ97)</f>
        <v>0.31944444444444425</v>
      </c>
      <c r="AR98" s="133">
        <f>SUM(AR94:AR97)</f>
        <v>0.22569444444444442</v>
      </c>
      <c r="AS98" s="134">
        <f>SUM(AS94:AS97)</f>
        <v>4</v>
      </c>
      <c r="AT98" s="134"/>
      <c r="AU98" s="214"/>
      <c r="AV98" s="135"/>
      <c r="AW98" s="135"/>
      <c r="AX98" s="135"/>
      <c r="AY98" s="132"/>
      <c r="AZ98" s="132"/>
      <c r="BA98" s="132"/>
      <c r="BB98" s="132"/>
      <c r="BC98" s="136"/>
      <c r="BD98" s="135"/>
      <c r="BE98" s="135"/>
      <c r="BF98" s="137"/>
      <c r="BG98" s="137"/>
      <c r="BH98" s="239"/>
      <c r="BI98" s="239"/>
      <c r="BJ98" s="239"/>
      <c r="BK98" s="138"/>
      <c r="BL98" s="138"/>
      <c r="BM98" s="138"/>
      <c r="BN98" s="138"/>
      <c r="BO98" s="138"/>
      <c r="BP98" s="139"/>
      <c r="BQ98" s="139"/>
      <c r="BR98" s="139"/>
      <c r="BS98" s="139"/>
      <c r="BT98" s="140"/>
      <c r="BU98" s="140"/>
      <c r="BV98" s="140"/>
      <c r="BW98" s="132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  <c r="CI98" s="214"/>
      <c r="CJ98" s="132"/>
      <c r="CK98" s="135">
        <f>SUM(CK94:CK97)</f>
        <v>0</v>
      </c>
      <c r="CL98" s="132"/>
      <c r="CM98" s="135">
        <f>SUM(CM94:CM97)</f>
        <v>74.818899999999999</v>
      </c>
      <c r="CN98" s="135">
        <f>SUM(CN94:CN97)</f>
        <v>34.008590909090906</v>
      </c>
      <c r="CO98" s="135">
        <f>SUM(CO94:CO97)</f>
        <v>1942529.1936756757</v>
      </c>
      <c r="CP98" s="135">
        <f>SUM(CP94:CP97)</f>
        <v>7381756.2079999996</v>
      </c>
      <c r="CQ98" s="135">
        <f>SUM(CQ94:CQ97)</f>
        <v>-1.4090909090933579E-3</v>
      </c>
      <c r="CR98" s="132"/>
      <c r="CS98" s="132"/>
      <c r="CT98" s="132"/>
      <c r="CU98" s="132"/>
      <c r="CV98" s="132"/>
      <c r="CW98" s="141"/>
      <c r="CY98" s="214"/>
      <c r="CZ98" s="214"/>
    </row>
    <row r="99" spans="1:104" s="18" customFormat="1" ht="13.8" thickBot="1" x14ac:dyDescent="0.3">
      <c r="A99" s="100">
        <v>4341</v>
      </c>
      <c r="B99" s="51" t="str">
        <f t="shared" si="3"/>
        <v>4341-251-1</v>
      </c>
      <c r="C99" s="52">
        <v>21</v>
      </c>
      <c r="D99" s="53" t="s">
        <v>245</v>
      </c>
      <c r="E99" s="53" t="s">
        <v>211</v>
      </c>
      <c r="F99" s="53"/>
      <c r="G99" s="53"/>
      <c r="H99" s="53"/>
      <c r="I99" s="70"/>
      <c r="J99" s="54"/>
      <c r="K99" s="54"/>
      <c r="L99" s="54"/>
      <c r="M99" s="218"/>
      <c r="N99" s="54"/>
      <c r="O99" s="54"/>
      <c r="P99" s="51"/>
      <c r="Q99" s="218"/>
      <c r="R99" s="218"/>
      <c r="S99" s="51"/>
      <c r="T99" s="51"/>
      <c r="U99" s="51"/>
      <c r="V99" s="219"/>
      <c r="W99" s="219"/>
      <c r="X99" s="220"/>
      <c r="Y99" s="55"/>
      <c r="Z99" s="55"/>
      <c r="AA99" s="219"/>
      <c r="AB99" s="219"/>
      <c r="AC99" s="51"/>
      <c r="AD99" s="51"/>
      <c r="AE99" s="218"/>
      <c r="AF99" s="218"/>
      <c r="AG99" s="55"/>
      <c r="AH99" s="56">
        <v>1</v>
      </c>
      <c r="AI99" s="57">
        <v>44326</v>
      </c>
      <c r="AJ99" s="58" t="s">
        <v>207</v>
      </c>
      <c r="AK99" s="59" t="s">
        <v>208</v>
      </c>
      <c r="AL99" s="59" t="s">
        <v>209</v>
      </c>
      <c r="AM99" s="60">
        <v>0.82986111111111116</v>
      </c>
      <c r="AN99" s="60">
        <v>0.84375</v>
      </c>
      <c r="AO99" s="60">
        <v>0.95486111111111116</v>
      </c>
      <c r="AP99" s="60">
        <v>0.96875</v>
      </c>
      <c r="AQ99" s="61">
        <f>IF(AP99&lt;AM99,(AP99+1)-AM99,AP99-AM99)</f>
        <v>0.13888888888888884</v>
      </c>
      <c r="AR99" s="61">
        <f>IF(AO99&lt;AN99,(AO99+1)-AN99,AO99-AN99)</f>
        <v>0.11111111111111116</v>
      </c>
      <c r="AS99" s="62">
        <f>IF(AR99&lt;&gt;0,1,"")</f>
        <v>1</v>
      </c>
      <c r="AT99" s="63">
        <f>IF(AM99&lt;&gt;0,AM99-(6/24)+1440,"")</f>
        <v>1440.5798611111111</v>
      </c>
      <c r="AU99" s="88">
        <v>17.3</v>
      </c>
      <c r="AV99" s="152"/>
      <c r="AW99" s="152"/>
      <c r="AX99" s="66"/>
      <c r="AY99" s="244">
        <v>23.5</v>
      </c>
      <c r="AZ99" s="111"/>
      <c r="BA99" s="111">
        <v>7.4</v>
      </c>
      <c r="BB99" s="66"/>
      <c r="BC99" s="51">
        <v>62211</v>
      </c>
      <c r="BD99" s="65">
        <f>BC99*0.0004536</f>
        <v>28.2189096</v>
      </c>
      <c r="BE99" s="67"/>
      <c r="BF99" s="68"/>
      <c r="BG99" s="68"/>
      <c r="BH99" s="69">
        <v>3</v>
      </c>
      <c r="BI99" s="70"/>
      <c r="BJ99" s="70"/>
      <c r="BK99" s="70"/>
      <c r="BL99" s="70"/>
      <c r="BM99" s="71"/>
      <c r="BN99" s="71"/>
      <c r="BO99" s="71"/>
      <c r="BP99" s="72">
        <v>3</v>
      </c>
      <c r="BQ99" s="73"/>
      <c r="BR99" s="73"/>
      <c r="BS99" s="73"/>
      <c r="BT99" s="74"/>
      <c r="BU99" s="75"/>
      <c r="BV99" s="74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212">
        <v>28.277999999999999</v>
      </c>
      <c r="CJ99" s="51"/>
      <c r="CK99" s="65">
        <f>((CJ99/3.8)*6.7)/1000</f>
        <v>0</v>
      </c>
      <c r="CL99" s="76">
        <v>5956</v>
      </c>
      <c r="CM99" s="67">
        <f>((CL99*6.7)/1)/1000</f>
        <v>39.905200000000008</v>
      </c>
      <c r="CN99" s="67">
        <f>IF(A99="","",IF(CK99=0,CM99,CK99)/2.2)</f>
        <v>18.138727272727273</v>
      </c>
      <c r="CO99" s="67">
        <f>IF(A99="","",(CP99/$BD$4))</f>
        <v>29960.355635528729</v>
      </c>
      <c r="CP99" s="67">
        <f>IF(A99="","",IF(CJ99="",(AJ99*$BA$4),CJ99))</f>
        <v>113851.59199999999</v>
      </c>
      <c r="CQ99" s="64">
        <f>CN99-AU99</f>
        <v>0.83872727272727232</v>
      </c>
      <c r="CR99" s="67">
        <f>AY99-BA99</f>
        <v>16.100000000000001</v>
      </c>
      <c r="CS99" s="155" t="s">
        <v>142</v>
      </c>
      <c r="CT99" s="199">
        <v>44326</v>
      </c>
      <c r="CU99" s="200">
        <v>0.76041666666666663</v>
      </c>
      <c r="CV99" s="200">
        <v>0.80902777777777779</v>
      </c>
      <c r="CW99" s="201" t="s">
        <v>522</v>
      </c>
      <c r="CY99" s="228" t="s">
        <v>697</v>
      </c>
      <c r="CZ99" s="228"/>
    </row>
    <row r="100" spans="1:104" s="18" customFormat="1" ht="13.8" hidden="1" thickBot="1" x14ac:dyDescent="0.3">
      <c r="A100" s="100"/>
      <c r="B100" s="76" t="str">
        <f t="shared" si="3"/>
        <v/>
      </c>
      <c r="C100" s="77"/>
      <c r="D100" s="83"/>
      <c r="E100" s="83"/>
      <c r="F100" s="83"/>
      <c r="G100" s="83"/>
      <c r="H100" s="76"/>
      <c r="I100" s="76"/>
      <c r="J100" s="78"/>
      <c r="K100" s="78"/>
      <c r="L100" s="78"/>
      <c r="M100" s="221"/>
      <c r="N100" s="78"/>
      <c r="O100" s="78"/>
      <c r="P100" s="76"/>
      <c r="Q100" s="221"/>
      <c r="R100" s="221"/>
      <c r="S100" s="76"/>
      <c r="T100" s="76"/>
      <c r="U100" s="76"/>
      <c r="V100" s="222"/>
      <c r="W100" s="222"/>
      <c r="X100" s="222"/>
      <c r="Y100" s="79"/>
      <c r="Z100" s="79"/>
      <c r="AA100" s="223"/>
      <c r="AB100" s="223"/>
      <c r="AC100" s="76"/>
      <c r="AD100" s="76"/>
      <c r="AE100" s="221"/>
      <c r="AF100" s="221"/>
      <c r="AG100" s="79"/>
      <c r="AH100" s="80">
        <v>2</v>
      </c>
      <c r="AI100" s="81"/>
      <c r="AJ100" s="82"/>
      <c r="AK100" s="83"/>
      <c r="AL100" s="83"/>
      <c r="AM100" s="84"/>
      <c r="AN100" s="84"/>
      <c r="AO100" s="84"/>
      <c r="AP100" s="84"/>
      <c r="AQ100" s="85">
        <f>IF(AP100&lt;AM100,(AP100+1)-AM100,AP100-AM100)</f>
        <v>0</v>
      </c>
      <c r="AR100" s="85">
        <f>IF(AO100&lt;AN100,(AO100+1)-AN100,AO100-AN100)</f>
        <v>0</v>
      </c>
      <c r="AS100" s="86" t="str">
        <f>IF(AR100&lt;&gt;0,1,"")</f>
        <v/>
      </c>
      <c r="AT100" s="87" t="str">
        <f>IF(AM100&lt;&gt;0,AM100-(6/24)+1440,"")</f>
        <v/>
      </c>
      <c r="AU100" s="88"/>
      <c r="AV100" s="152"/>
      <c r="AW100" s="152"/>
      <c r="AX100" s="66"/>
      <c r="AY100" s="111"/>
      <c r="AZ100" s="111"/>
      <c r="BA100" s="111"/>
      <c r="BB100" s="88"/>
      <c r="BC100" s="90"/>
      <c r="BD100" s="89">
        <f>BC100*0.0004536</f>
        <v>0</v>
      </c>
      <c r="BE100" s="91"/>
      <c r="BF100" s="92"/>
      <c r="BG100" s="92"/>
      <c r="BH100" s="80">
        <v>4</v>
      </c>
      <c r="BI100" s="93"/>
      <c r="BJ100" s="93"/>
      <c r="BK100" s="93"/>
      <c r="BL100" s="93"/>
      <c r="BM100" s="94"/>
      <c r="BN100" s="94"/>
      <c r="BO100" s="94"/>
      <c r="BP100" s="95">
        <v>4</v>
      </c>
      <c r="BQ100" s="96"/>
      <c r="BR100" s="96"/>
      <c r="BS100" s="96"/>
      <c r="BT100" s="97"/>
      <c r="BU100" s="98"/>
      <c r="BV100" s="97"/>
      <c r="BW100" s="76"/>
      <c r="BX100" s="76"/>
      <c r="BY100" s="76"/>
      <c r="BZ100" s="76"/>
      <c r="CA100" s="76"/>
      <c r="CB100" s="76"/>
      <c r="CC100" s="76"/>
      <c r="CD100" s="76"/>
      <c r="CE100" s="76"/>
      <c r="CF100" s="76"/>
      <c r="CG100" s="76"/>
      <c r="CH100" s="76"/>
      <c r="CI100" s="212"/>
      <c r="CJ100" s="76"/>
      <c r="CK100" s="89">
        <f>((CJ100/3.8)*6.7)/1000</f>
        <v>0</v>
      </c>
      <c r="CL100" s="76"/>
      <c r="CM100" s="91">
        <f>((CL100*6.7)/1)/1000</f>
        <v>0</v>
      </c>
      <c r="CN100" s="91" t="str">
        <f>IF(A100="","",IF(CK100=0,CM100,CK100)/2.2)</f>
        <v/>
      </c>
      <c r="CO100" s="91" t="str">
        <f>IF(A100="","",(CP100/$BD$4))</f>
        <v/>
      </c>
      <c r="CP100" s="91" t="str">
        <f>IF(A100="","",IF(CJ100="",(AJ100*$BA$4),CJ100))</f>
        <v/>
      </c>
      <c r="CQ100" s="99"/>
      <c r="CR100" s="91">
        <f>AY100-BA100</f>
        <v>0</v>
      </c>
      <c r="CS100" s="168"/>
      <c r="CT100" s="81"/>
      <c r="CU100" s="192"/>
      <c r="CV100" s="192"/>
      <c r="CW100" s="169"/>
      <c r="CY100" s="83"/>
      <c r="CZ100" s="83"/>
    </row>
    <row r="101" spans="1:104" s="18" customFormat="1" ht="13.8" hidden="1" thickBot="1" x14ac:dyDescent="0.3">
      <c r="A101" s="100"/>
      <c r="B101" s="76" t="str">
        <f t="shared" si="3"/>
        <v/>
      </c>
      <c r="C101" s="77"/>
      <c r="D101" s="83"/>
      <c r="E101" s="83"/>
      <c r="F101" s="83"/>
      <c r="G101" s="76"/>
      <c r="H101" s="76"/>
      <c r="I101" s="76"/>
      <c r="J101" s="78"/>
      <c r="K101" s="78"/>
      <c r="L101" s="78"/>
      <c r="M101" s="221"/>
      <c r="N101" s="78"/>
      <c r="O101" s="78"/>
      <c r="P101" s="76"/>
      <c r="Q101" s="221"/>
      <c r="R101" s="221"/>
      <c r="S101" s="76"/>
      <c r="T101" s="76"/>
      <c r="U101" s="76"/>
      <c r="V101" s="222"/>
      <c r="W101" s="222"/>
      <c r="X101" s="222"/>
      <c r="Y101" s="79"/>
      <c r="Z101" s="79"/>
      <c r="AA101" s="223"/>
      <c r="AB101" s="223"/>
      <c r="AC101" s="76"/>
      <c r="AD101" s="76"/>
      <c r="AE101" s="221"/>
      <c r="AF101" s="221"/>
      <c r="AG101" s="79"/>
      <c r="AH101" s="80">
        <v>3</v>
      </c>
      <c r="AI101" s="81"/>
      <c r="AJ101" s="82"/>
      <c r="AK101" s="83"/>
      <c r="AL101" s="83"/>
      <c r="AM101" s="84"/>
      <c r="AN101" s="84"/>
      <c r="AO101" s="84"/>
      <c r="AP101" s="192"/>
      <c r="AQ101" s="85">
        <f>IF(AP101&lt;AM101,(AP101+1)-AM101,AP101-AM101)</f>
        <v>0</v>
      </c>
      <c r="AR101" s="85">
        <f>IF(AO101&lt;AN101,(AO101+1)-AN101,AO101-AN101)</f>
        <v>0</v>
      </c>
      <c r="AS101" s="86" t="str">
        <f>IF(AR101&lt;&gt;0,1,"")</f>
        <v/>
      </c>
      <c r="AT101" s="87" t="str">
        <f>IF(AM101&lt;&gt;0,AM101-(6/24)+1440,"")</f>
        <v/>
      </c>
      <c r="AU101" s="88"/>
      <c r="AV101" s="152"/>
      <c r="AW101" s="152"/>
      <c r="AX101" s="66"/>
      <c r="AY101" s="111"/>
      <c r="AZ101" s="111"/>
      <c r="BA101" s="111"/>
      <c r="BB101" s="88"/>
      <c r="BC101" s="90"/>
      <c r="BD101" s="89">
        <f>BC101*0.0004536</f>
        <v>0</v>
      </c>
      <c r="BE101" s="91"/>
      <c r="BF101" s="92"/>
      <c r="BG101" s="92"/>
      <c r="BH101" s="80"/>
      <c r="BI101" s="93"/>
      <c r="BJ101" s="93"/>
      <c r="BK101" s="93"/>
      <c r="BL101" s="93"/>
      <c r="BM101" s="94"/>
      <c r="BN101" s="94"/>
      <c r="BO101" s="94"/>
      <c r="BP101" s="95"/>
      <c r="BQ101" s="96"/>
      <c r="BR101" s="96"/>
      <c r="BS101" s="96"/>
      <c r="BT101" s="97"/>
      <c r="BU101" s="98"/>
      <c r="BV101" s="97"/>
      <c r="BW101" s="76"/>
      <c r="BX101" s="76"/>
      <c r="BY101" s="76"/>
      <c r="BZ101" s="76"/>
      <c r="CA101" s="76"/>
      <c r="CB101" s="76"/>
      <c r="CC101" s="76"/>
      <c r="CD101" s="76"/>
      <c r="CE101" s="76"/>
      <c r="CF101" s="76"/>
      <c r="CG101" s="76"/>
      <c r="CH101" s="76"/>
      <c r="CI101" s="212"/>
      <c r="CJ101" s="76"/>
      <c r="CK101" s="89">
        <f>((CJ101/3.8)*6.7)/1000</f>
        <v>0</v>
      </c>
      <c r="CL101" s="76"/>
      <c r="CM101" s="91">
        <f>((CL101*6.7)/1)/1000</f>
        <v>0</v>
      </c>
      <c r="CN101" s="91" t="str">
        <f>IF(A101="","",IF(CK101=0,CM101,CK101)/2.2)</f>
        <v/>
      </c>
      <c r="CO101" s="91" t="str">
        <f>IF(A101="","",(CP101/$BD$4))</f>
        <v/>
      </c>
      <c r="CP101" s="91" t="str">
        <f>IF(A101="","",IF(CJ101="",(AJ101*$BA$4),CJ101))</f>
        <v/>
      </c>
      <c r="CQ101" s="99"/>
      <c r="CR101" s="91">
        <f>AY101-BA101</f>
        <v>0</v>
      </c>
      <c r="CS101" s="83"/>
      <c r="CT101" s="81"/>
      <c r="CU101" s="192"/>
      <c r="CV101" s="192"/>
      <c r="CW101" s="169"/>
      <c r="CY101" s="76"/>
      <c r="CZ101" s="76"/>
    </row>
    <row r="102" spans="1:104" s="18" customFormat="1" ht="13.8" hidden="1" thickBot="1" x14ac:dyDescent="0.3">
      <c r="A102" s="100"/>
      <c r="B102" s="76" t="str">
        <f t="shared" si="3"/>
        <v/>
      </c>
      <c r="C102" s="77"/>
      <c r="D102" s="83"/>
      <c r="E102" s="83"/>
      <c r="F102" s="83"/>
      <c r="G102" s="76"/>
      <c r="H102" s="76"/>
      <c r="I102" s="76"/>
      <c r="J102" s="78"/>
      <c r="K102" s="78"/>
      <c r="L102" s="78"/>
      <c r="M102" s="221"/>
      <c r="N102" s="78"/>
      <c r="O102" s="78"/>
      <c r="P102" s="76"/>
      <c r="Q102" s="221"/>
      <c r="R102" s="221"/>
      <c r="S102" s="76"/>
      <c r="T102" s="76"/>
      <c r="U102" s="76"/>
      <c r="V102" s="222"/>
      <c r="W102" s="222"/>
      <c r="X102" s="222"/>
      <c r="Y102" s="79"/>
      <c r="Z102" s="79"/>
      <c r="AA102" s="223"/>
      <c r="AB102" s="223"/>
      <c r="AC102" s="76"/>
      <c r="AD102" s="76"/>
      <c r="AE102" s="221"/>
      <c r="AF102" s="221"/>
      <c r="AG102" s="79"/>
      <c r="AH102" s="102">
        <v>4</v>
      </c>
      <c r="AI102" s="103"/>
      <c r="AJ102" s="104"/>
      <c r="AK102" s="105"/>
      <c r="AL102" s="106"/>
      <c r="AM102" s="107"/>
      <c r="AN102" s="107"/>
      <c r="AO102" s="107"/>
      <c r="AP102" s="107"/>
      <c r="AQ102" s="108">
        <f>IF(AP102&lt;AM102,(AP102+1)-AM102,AP102-AM102)</f>
        <v>0</v>
      </c>
      <c r="AR102" s="108">
        <f>IF(AO102&lt;AN102,(AO102+1)-AN102,AO102-AN102)</f>
        <v>0</v>
      </c>
      <c r="AS102" s="109" t="str">
        <f>IF(AR102&lt;&gt;0,1,"")</f>
        <v/>
      </c>
      <c r="AT102" s="110" t="str">
        <f>IF(AM102&lt;&gt;0,AM102-(6/24)+1440,"")</f>
        <v/>
      </c>
      <c r="AU102" s="111"/>
      <c r="AV102" s="112"/>
      <c r="AW102" s="112"/>
      <c r="AX102" s="111"/>
      <c r="AY102" s="88"/>
      <c r="AZ102" s="240"/>
      <c r="BA102" s="111"/>
      <c r="BB102" s="111"/>
      <c r="BC102" s="113"/>
      <c r="BD102" s="112">
        <f>BC102*0.0004536</f>
        <v>0</v>
      </c>
      <c r="BE102" s="114"/>
      <c r="BF102" s="115"/>
      <c r="BG102" s="115"/>
      <c r="BH102" s="102"/>
      <c r="BI102" s="116"/>
      <c r="BJ102" s="116"/>
      <c r="BK102" s="116"/>
      <c r="BL102" s="116"/>
      <c r="BM102" s="117"/>
      <c r="BN102" s="117"/>
      <c r="BO102" s="117"/>
      <c r="BP102" s="118"/>
      <c r="BQ102" s="119"/>
      <c r="BR102" s="119"/>
      <c r="BS102" s="119"/>
      <c r="BT102" s="120"/>
      <c r="BU102" s="121"/>
      <c r="BV102" s="120"/>
      <c r="BW102" s="122"/>
      <c r="BX102" s="122"/>
      <c r="BY102" s="122"/>
      <c r="BZ102" s="122"/>
      <c r="CA102" s="122"/>
      <c r="CB102" s="122"/>
      <c r="CC102" s="122"/>
      <c r="CD102" s="122"/>
      <c r="CE102" s="122"/>
      <c r="CF102" s="122"/>
      <c r="CG102" s="122"/>
      <c r="CH102" s="122"/>
      <c r="CI102" s="212"/>
      <c r="CJ102" s="122"/>
      <c r="CK102" s="112">
        <f>((CJ102/3.8)*6.7)/1000</f>
        <v>0</v>
      </c>
      <c r="CL102" s="122"/>
      <c r="CM102" s="114">
        <f>((CL102*6.7)/1)/1000</f>
        <v>0</v>
      </c>
      <c r="CN102" s="114" t="str">
        <f>IF(A102="","",IF(CK102=0,CM102,CK102)/2.2)</f>
        <v/>
      </c>
      <c r="CO102" s="114" t="str">
        <f>IF(A102="","",(CP102/$BD$4))</f>
        <v/>
      </c>
      <c r="CP102" s="114" t="str">
        <f>IF(A102="","",IF(CJ102="",(AJ102*$BA$4),CJ102))</f>
        <v/>
      </c>
      <c r="CQ102" s="99"/>
      <c r="CR102" s="114">
        <f>AY102-BA102</f>
        <v>0</v>
      </c>
      <c r="CS102" s="122"/>
      <c r="CT102" s="202"/>
      <c r="CU102" s="203"/>
      <c r="CV102" s="203"/>
      <c r="CW102" s="204"/>
      <c r="CY102" s="76"/>
      <c r="CZ102" s="76"/>
    </row>
    <row r="103" spans="1:104" s="18" customFormat="1" ht="13.8" hidden="1" thickBot="1" x14ac:dyDescent="0.3">
      <c r="A103" s="124"/>
      <c r="B103" s="125" t="str">
        <f t="shared" si="3"/>
        <v/>
      </c>
      <c r="C103" s="126"/>
      <c r="D103" s="127"/>
      <c r="E103" s="127"/>
      <c r="F103" s="127"/>
      <c r="G103" s="127"/>
      <c r="H103" s="127"/>
      <c r="I103" s="128"/>
      <c r="J103" s="128"/>
      <c r="K103" s="128"/>
      <c r="L103" s="128"/>
      <c r="M103" s="224"/>
      <c r="N103" s="128"/>
      <c r="O103" s="128"/>
      <c r="P103" s="125"/>
      <c r="Q103" s="224"/>
      <c r="R103" s="224"/>
      <c r="S103" s="125"/>
      <c r="T103" s="125"/>
      <c r="U103" s="125"/>
      <c r="V103" s="225"/>
      <c r="W103" s="225"/>
      <c r="X103" s="225"/>
      <c r="Y103" s="129"/>
      <c r="Z103" s="129"/>
      <c r="AA103" s="226"/>
      <c r="AB103" s="226"/>
      <c r="AC103" s="125"/>
      <c r="AD103" s="125"/>
      <c r="AE103" s="224"/>
      <c r="AF103" s="224"/>
      <c r="AG103" s="130"/>
      <c r="AH103" s="238" t="s">
        <v>141</v>
      </c>
      <c r="AI103" s="239"/>
      <c r="AJ103" s="131"/>
      <c r="AK103" s="132"/>
      <c r="AL103" s="132"/>
      <c r="AM103" s="132"/>
      <c r="AN103" s="132"/>
      <c r="AO103" s="132"/>
      <c r="AP103" s="133"/>
      <c r="AQ103" s="133">
        <f>SUM(AQ99:AQ102)</f>
        <v>0.13888888888888884</v>
      </c>
      <c r="AR103" s="133">
        <f>SUM(AR99:AR102)</f>
        <v>0.11111111111111116</v>
      </c>
      <c r="AS103" s="134">
        <f>SUM(AS99:AS102)</f>
        <v>1</v>
      </c>
      <c r="AT103" s="134"/>
      <c r="AU103" s="214"/>
      <c r="AV103" s="135"/>
      <c r="AW103" s="135"/>
      <c r="AX103" s="135"/>
      <c r="AY103" s="132"/>
      <c r="AZ103" s="132"/>
      <c r="BA103" s="132"/>
      <c r="BB103" s="132"/>
      <c r="BC103" s="136"/>
      <c r="BD103" s="135"/>
      <c r="BE103" s="135"/>
      <c r="BF103" s="137"/>
      <c r="BG103" s="137"/>
      <c r="BH103" s="239"/>
      <c r="BI103" s="239"/>
      <c r="BJ103" s="239"/>
      <c r="BK103" s="138"/>
      <c r="BL103" s="138"/>
      <c r="BM103" s="138"/>
      <c r="BN103" s="138"/>
      <c r="BO103" s="138"/>
      <c r="BP103" s="139"/>
      <c r="BQ103" s="139"/>
      <c r="BR103" s="139"/>
      <c r="BS103" s="139"/>
      <c r="BT103" s="140"/>
      <c r="BU103" s="140"/>
      <c r="BV103" s="140"/>
      <c r="BW103" s="132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214"/>
      <c r="CJ103" s="132"/>
      <c r="CK103" s="135">
        <f>SUM(CK99:CK102)</f>
        <v>0</v>
      </c>
      <c r="CL103" s="132"/>
      <c r="CM103" s="135">
        <f>SUM(CM99:CM102)</f>
        <v>39.905200000000008</v>
      </c>
      <c r="CN103" s="135">
        <f>SUM(CN99:CN102)</f>
        <v>18.138727272727273</v>
      </c>
      <c r="CO103" s="135">
        <f>SUM(CO99:CO102)</f>
        <v>29960.355635528729</v>
      </c>
      <c r="CP103" s="135">
        <f>SUM(CP99:CP102)</f>
        <v>113851.59199999999</v>
      </c>
      <c r="CQ103" s="135">
        <f>SUM(CQ99:CQ102)</f>
        <v>0.83872727272727232</v>
      </c>
      <c r="CR103" s="132"/>
      <c r="CS103" s="132"/>
      <c r="CT103" s="132"/>
      <c r="CU103" s="132"/>
      <c r="CV103" s="132"/>
      <c r="CW103" s="141"/>
      <c r="CY103" s="214"/>
      <c r="CZ103" s="214"/>
    </row>
    <row r="104" spans="1:104" s="18" customFormat="1" ht="13.8" thickBot="1" x14ac:dyDescent="0.3">
      <c r="A104" s="100">
        <v>4342</v>
      </c>
      <c r="B104" s="51" t="str">
        <f t="shared" si="3"/>
        <v>4342-4119-1</v>
      </c>
      <c r="C104" s="52">
        <v>28</v>
      </c>
      <c r="D104" s="53" t="s">
        <v>253</v>
      </c>
      <c r="E104" s="53" t="s">
        <v>211</v>
      </c>
      <c r="F104" s="53" t="s">
        <v>489</v>
      </c>
      <c r="G104" s="53"/>
      <c r="H104" s="53"/>
      <c r="I104" s="70"/>
      <c r="J104" s="54"/>
      <c r="K104" s="54"/>
      <c r="L104" s="54"/>
      <c r="M104" s="218"/>
      <c r="N104" s="54"/>
      <c r="O104" s="54"/>
      <c r="P104" s="51"/>
      <c r="Q104" s="218"/>
      <c r="R104" s="218"/>
      <c r="S104" s="51"/>
      <c r="T104" s="51"/>
      <c r="U104" s="51"/>
      <c r="V104" s="219"/>
      <c r="W104" s="219"/>
      <c r="X104" s="220"/>
      <c r="Y104" s="55"/>
      <c r="Z104" s="55"/>
      <c r="AA104" s="219"/>
      <c r="AB104" s="219"/>
      <c r="AC104" s="51"/>
      <c r="AD104" s="51"/>
      <c r="AE104" s="218"/>
      <c r="AF104" s="218"/>
      <c r="AG104" s="55"/>
      <c r="AH104" s="56">
        <v>1</v>
      </c>
      <c r="AI104" s="57">
        <v>44327</v>
      </c>
      <c r="AJ104" s="58" t="s">
        <v>490</v>
      </c>
      <c r="AK104" s="59" t="s">
        <v>209</v>
      </c>
      <c r="AL104" s="59" t="s">
        <v>492</v>
      </c>
      <c r="AM104" s="60">
        <v>0.98958333333333337</v>
      </c>
      <c r="AN104" s="60">
        <v>3.472222222222222E-3</v>
      </c>
      <c r="AO104" s="60">
        <v>0.22222222222222221</v>
      </c>
      <c r="AP104" s="60">
        <v>0.22569444444444445</v>
      </c>
      <c r="AQ104" s="61">
        <f>IF(AP104&lt;AM104,(AP104+1)-AM104,AP104-AM104)</f>
        <v>0.23611111111111105</v>
      </c>
      <c r="AR104" s="61">
        <f>IF(AO104&lt;AN104,(AO104+1)-AN104,AO104-AN104)</f>
        <v>0.21875</v>
      </c>
      <c r="AS104" s="62">
        <f>IF(AR104&lt;&gt;0,1,"")</f>
        <v>1</v>
      </c>
      <c r="AT104" s="63">
        <f>IF(AM104&lt;&gt;0,AM104-(6/24)+1440,"")</f>
        <v>1440.7395833333333</v>
      </c>
      <c r="AU104" s="254">
        <v>35.6</v>
      </c>
      <c r="AV104" s="152"/>
      <c r="AW104" s="152"/>
      <c r="AX104" s="66"/>
      <c r="AY104" s="244">
        <v>41.8</v>
      </c>
      <c r="AZ104" s="111"/>
      <c r="BA104" s="111">
        <v>13.1</v>
      </c>
      <c r="BB104" s="66"/>
      <c r="BC104" s="51">
        <v>43076</v>
      </c>
      <c r="BD104" s="65">
        <f>BC104*0.0004536</f>
        <v>19.539273600000001</v>
      </c>
      <c r="BE104" s="67"/>
      <c r="BF104" s="68"/>
      <c r="BG104" s="68"/>
      <c r="BH104" s="69">
        <v>3</v>
      </c>
      <c r="BI104" s="70"/>
      <c r="BJ104" s="70"/>
      <c r="BK104" s="70"/>
      <c r="BL104" s="70"/>
      <c r="BM104" s="71"/>
      <c r="BN104" s="71"/>
      <c r="BO104" s="71"/>
      <c r="BP104" s="72">
        <v>3</v>
      </c>
      <c r="BQ104" s="73"/>
      <c r="BR104" s="73"/>
      <c r="BS104" s="73"/>
      <c r="BT104" s="74"/>
      <c r="BU104" s="75"/>
      <c r="BV104" s="74"/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212">
        <v>19.523</v>
      </c>
      <c r="CJ104" s="51">
        <v>44420</v>
      </c>
      <c r="CK104" s="65">
        <f>((CJ104/3.8)*6.7)/1000</f>
        <v>78.319473684210536</v>
      </c>
      <c r="CL104" s="76"/>
      <c r="CM104" s="67">
        <f>((CL104*6.7)/1)/1000</f>
        <v>0</v>
      </c>
      <c r="CN104" s="67">
        <f>IF(A104="","",IF(CK104=0,CM104,CK104)/2.2)</f>
        <v>35.599760765550243</v>
      </c>
      <c r="CO104" s="67">
        <f>IF(A104="","",(CP104/$BD$4))</f>
        <v>11689.243636840725</v>
      </c>
      <c r="CP104" s="67">
        <f>IF(A104="","",IF(CJ104="",(AJ104*$BA$4),CJ104))</f>
        <v>44420</v>
      </c>
      <c r="CQ104" s="64">
        <f>CN104-AU104</f>
        <v>-2.3923444975793018E-4</v>
      </c>
      <c r="CR104" s="67">
        <f>AY104-BA104</f>
        <v>28.699999999999996</v>
      </c>
      <c r="CS104" s="155" t="s">
        <v>301</v>
      </c>
      <c r="CT104" s="81">
        <v>44327</v>
      </c>
      <c r="CU104" s="192">
        <v>0.6875</v>
      </c>
      <c r="CV104" s="192">
        <v>0.78125</v>
      </c>
      <c r="CW104" s="169" t="s">
        <v>523</v>
      </c>
      <c r="CY104" s="228" t="s">
        <v>697</v>
      </c>
      <c r="CZ104" s="228"/>
    </row>
    <row r="105" spans="1:104" s="18" customFormat="1" ht="13.8" thickBot="1" x14ac:dyDescent="0.3">
      <c r="A105" s="100">
        <v>4342</v>
      </c>
      <c r="B105" s="76" t="str">
        <f t="shared" si="3"/>
        <v>4342-4118-2</v>
      </c>
      <c r="C105" s="77">
        <v>28</v>
      </c>
      <c r="D105" s="83" t="s">
        <v>253</v>
      </c>
      <c r="E105" s="83" t="s">
        <v>211</v>
      </c>
      <c r="F105" s="83" t="s">
        <v>489</v>
      </c>
      <c r="G105" s="83"/>
      <c r="H105" s="76"/>
      <c r="I105" s="76"/>
      <c r="J105" s="78"/>
      <c r="K105" s="78"/>
      <c r="L105" s="78"/>
      <c r="M105" s="221"/>
      <c r="N105" s="78"/>
      <c r="O105" s="78"/>
      <c r="P105" s="76"/>
      <c r="Q105" s="221"/>
      <c r="R105" s="221"/>
      <c r="S105" s="76"/>
      <c r="T105" s="76"/>
      <c r="U105" s="76"/>
      <c r="V105" s="222"/>
      <c r="W105" s="222"/>
      <c r="X105" s="222"/>
      <c r="Y105" s="79"/>
      <c r="Z105" s="79"/>
      <c r="AA105" s="223"/>
      <c r="AB105" s="223"/>
      <c r="AC105" s="76"/>
      <c r="AD105" s="76"/>
      <c r="AE105" s="221"/>
      <c r="AF105" s="221"/>
      <c r="AG105" s="79"/>
      <c r="AH105" s="80">
        <v>2</v>
      </c>
      <c r="AI105" s="81">
        <v>44328</v>
      </c>
      <c r="AJ105" s="82" t="s">
        <v>491</v>
      </c>
      <c r="AK105" s="83" t="s">
        <v>492</v>
      </c>
      <c r="AL105" s="83" t="s">
        <v>216</v>
      </c>
      <c r="AM105" s="84">
        <v>0.2638888888888889</v>
      </c>
      <c r="AN105" s="84">
        <v>0.27430555555555552</v>
      </c>
      <c r="AO105" s="84">
        <v>0.38541666666666669</v>
      </c>
      <c r="AP105" s="84">
        <v>0.39583333333333331</v>
      </c>
      <c r="AQ105" s="85">
        <f>IF(AP105&lt;AM105,(AP105+1)-AM105,AP105-AM105)</f>
        <v>0.13194444444444442</v>
      </c>
      <c r="AR105" s="85">
        <f>IF(AO105&lt;AN105,(AO105+1)-AN105,AO105-AN105)</f>
        <v>0.11111111111111116</v>
      </c>
      <c r="AS105" s="86">
        <f>IF(AR105&lt;&gt;0,1,"")</f>
        <v>1</v>
      </c>
      <c r="AT105" s="87">
        <f>IF(AM105&lt;&gt;0,AM105-(6/24)+1440,"")</f>
        <v>1440.0138888888889</v>
      </c>
      <c r="AU105" s="88">
        <v>8.5</v>
      </c>
      <c r="AV105" s="152"/>
      <c r="AW105" s="152"/>
      <c r="AX105" s="66"/>
      <c r="AY105" s="111">
        <v>21.6</v>
      </c>
      <c r="AZ105" s="111"/>
      <c r="BA105" s="111">
        <v>8.4</v>
      </c>
      <c r="BB105" s="88"/>
      <c r="BC105" s="90" t="s">
        <v>493</v>
      </c>
      <c r="BD105" s="89">
        <f>BC105*0.0004536</f>
        <v>13.4070552</v>
      </c>
      <c r="BE105" s="91"/>
      <c r="BF105" s="92"/>
      <c r="BG105" s="92"/>
      <c r="BH105" s="80">
        <v>4</v>
      </c>
      <c r="BI105" s="93"/>
      <c r="BJ105" s="93"/>
      <c r="BK105" s="93"/>
      <c r="BL105" s="93"/>
      <c r="BM105" s="94"/>
      <c r="BN105" s="94"/>
      <c r="BO105" s="94"/>
      <c r="BP105" s="95">
        <v>4</v>
      </c>
      <c r="BQ105" s="96"/>
      <c r="BR105" s="96"/>
      <c r="BS105" s="96"/>
      <c r="BT105" s="97"/>
      <c r="BU105" s="98"/>
      <c r="BV105" s="97"/>
      <c r="BW105" s="76"/>
      <c r="BX105" s="76"/>
      <c r="BY105" s="76"/>
      <c r="BZ105" s="76"/>
      <c r="CA105" s="76"/>
      <c r="CB105" s="76"/>
      <c r="CC105" s="76"/>
      <c r="CD105" s="76"/>
      <c r="CE105" s="76"/>
      <c r="CF105" s="76"/>
      <c r="CG105" s="76"/>
      <c r="CH105" s="76"/>
      <c r="CI105" s="275">
        <v>13.435</v>
      </c>
      <c r="CJ105" s="76"/>
      <c r="CK105" s="89">
        <f>((CJ105/3.8)*6.7)/1000</f>
        <v>0</v>
      </c>
      <c r="CL105" s="76">
        <v>2817</v>
      </c>
      <c r="CM105" s="91">
        <f>((CL105*6.7)/1)/1000</f>
        <v>18.873900000000003</v>
      </c>
      <c r="CN105" s="91">
        <f>IF(A105="","",IF(CK105=0,CM105,CK105)/2.2)</f>
        <v>8.5790454545454544</v>
      </c>
      <c r="CO105" s="91">
        <f>IF(A105="","",(CP105/$BD$4))</f>
        <v>491540.81476935185</v>
      </c>
      <c r="CP105" s="91">
        <f>IF(A105="","",IF(CJ105="",(AJ105*$BA$4),CJ105))</f>
        <v>1867891.8559999999</v>
      </c>
      <c r="CQ105" s="99">
        <f>CN105-AU105</f>
        <v>7.9045454545454419E-2</v>
      </c>
      <c r="CR105" s="91">
        <f>AY105-BA105</f>
        <v>13.200000000000001</v>
      </c>
      <c r="CS105" s="168"/>
      <c r="CT105" s="81"/>
      <c r="CU105" s="192"/>
      <c r="CV105" s="192"/>
      <c r="CW105" s="169"/>
      <c r="CY105" s="83" t="s">
        <v>697</v>
      </c>
      <c r="CZ105" s="83"/>
    </row>
    <row r="106" spans="1:104" s="18" customFormat="1" ht="13.8" hidden="1" thickBot="1" x14ac:dyDescent="0.3">
      <c r="A106" s="100"/>
      <c r="B106" s="76" t="str">
        <f t="shared" si="3"/>
        <v/>
      </c>
      <c r="C106" s="77"/>
      <c r="D106" s="83"/>
      <c r="E106" s="83"/>
      <c r="F106" s="83"/>
      <c r="G106" s="76"/>
      <c r="H106" s="76"/>
      <c r="I106" s="76"/>
      <c r="J106" s="78"/>
      <c r="K106" s="78"/>
      <c r="L106" s="78"/>
      <c r="M106" s="221"/>
      <c r="N106" s="78"/>
      <c r="O106" s="78"/>
      <c r="P106" s="76"/>
      <c r="Q106" s="221"/>
      <c r="R106" s="221"/>
      <c r="S106" s="76"/>
      <c r="T106" s="76"/>
      <c r="U106" s="76"/>
      <c r="V106" s="222"/>
      <c r="W106" s="222"/>
      <c r="X106" s="222"/>
      <c r="Y106" s="79"/>
      <c r="Z106" s="79"/>
      <c r="AA106" s="223"/>
      <c r="AB106" s="223"/>
      <c r="AC106" s="76"/>
      <c r="AD106" s="76"/>
      <c r="AE106" s="221"/>
      <c r="AF106" s="221"/>
      <c r="AG106" s="79"/>
      <c r="AH106" s="80">
        <v>3</v>
      </c>
      <c r="AI106" s="81"/>
      <c r="AJ106" s="82"/>
      <c r="AK106" s="83"/>
      <c r="AL106" s="83"/>
      <c r="AM106" s="84"/>
      <c r="AN106" s="84"/>
      <c r="AO106" s="84"/>
      <c r="AP106" s="192"/>
      <c r="AQ106" s="85">
        <f>IF(AP106&lt;AM106,(AP106+1)-AM106,AP106-AM106)</f>
        <v>0</v>
      </c>
      <c r="AR106" s="85">
        <f>IF(AO106&lt;AN106,(AO106+1)-AN106,AO106-AN106)</f>
        <v>0</v>
      </c>
      <c r="AS106" s="86" t="str">
        <f>IF(AR106&lt;&gt;0,1,"")</f>
        <v/>
      </c>
      <c r="AT106" s="87" t="str">
        <f>IF(AM106&lt;&gt;0,AM106-(6/24)+1440,"")</f>
        <v/>
      </c>
      <c r="AU106" s="88"/>
      <c r="AV106" s="152"/>
      <c r="AW106" s="152"/>
      <c r="AX106" s="66"/>
      <c r="AY106" s="111"/>
      <c r="AZ106" s="111"/>
      <c r="BA106" s="111"/>
      <c r="BB106" s="88"/>
      <c r="BC106" s="90"/>
      <c r="BD106" s="89">
        <f>BC106*0.0004536</f>
        <v>0</v>
      </c>
      <c r="BE106" s="91"/>
      <c r="BF106" s="92"/>
      <c r="BG106" s="92"/>
      <c r="BH106" s="80"/>
      <c r="BI106" s="93"/>
      <c r="BJ106" s="93"/>
      <c r="BK106" s="93"/>
      <c r="BL106" s="93"/>
      <c r="BM106" s="94"/>
      <c r="BN106" s="94"/>
      <c r="BO106" s="94"/>
      <c r="BP106" s="95"/>
      <c r="BQ106" s="96"/>
      <c r="BR106" s="96"/>
      <c r="BS106" s="96"/>
      <c r="BT106" s="97"/>
      <c r="BU106" s="98"/>
      <c r="BV106" s="97"/>
      <c r="BW106" s="76"/>
      <c r="BX106" s="76"/>
      <c r="BY106" s="76"/>
      <c r="BZ106" s="76"/>
      <c r="CA106" s="76"/>
      <c r="CB106" s="76"/>
      <c r="CC106" s="76"/>
      <c r="CD106" s="76"/>
      <c r="CE106" s="76"/>
      <c r="CF106" s="76"/>
      <c r="CG106" s="76"/>
      <c r="CH106" s="76"/>
      <c r="CI106" s="212"/>
      <c r="CJ106" s="76"/>
      <c r="CK106" s="89">
        <f>((CJ106/3.8)*6.7)/1000</f>
        <v>0</v>
      </c>
      <c r="CL106" s="76"/>
      <c r="CM106" s="91">
        <f>((CL106*6.7)/1)/1000</f>
        <v>0</v>
      </c>
      <c r="CN106" s="91" t="str">
        <f>IF(A106="","",IF(CK106=0,CM106,CK106)/2.2)</f>
        <v/>
      </c>
      <c r="CO106" s="91" t="str">
        <f>IF(A106="","",(CP106/$BD$4))</f>
        <v/>
      </c>
      <c r="CP106" s="91" t="str">
        <f>IF(A106="","",IF(CJ106="",(AJ106*$BA$4),CJ106))</f>
        <v/>
      </c>
      <c r="CQ106" s="99"/>
      <c r="CR106" s="91">
        <f>AY106-BA106</f>
        <v>0</v>
      </c>
      <c r="CS106" s="83" t="s">
        <v>142</v>
      </c>
      <c r="CT106" s="81"/>
      <c r="CU106" s="192"/>
      <c r="CV106" s="192"/>
      <c r="CW106" s="169"/>
      <c r="CY106" s="76"/>
      <c r="CZ106" s="76"/>
    </row>
    <row r="107" spans="1:104" s="18" customFormat="1" ht="13.8" hidden="1" thickBot="1" x14ac:dyDescent="0.3">
      <c r="A107" s="100"/>
      <c r="B107" s="76" t="str">
        <f t="shared" si="3"/>
        <v/>
      </c>
      <c r="C107" s="77"/>
      <c r="D107" s="83"/>
      <c r="E107" s="83"/>
      <c r="F107" s="83"/>
      <c r="G107" s="76"/>
      <c r="H107" s="76"/>
      <c r="I107" s="76"/>
      <c r="J107" s="78"/>
      <c r="K107" s="78"/>
      <c r="L107" s="78"/>
      <c r="M107" s="221"/>
      <c r="N107" s="78"/>
      <c r="O107" s="78"/>
      <c r="P107" s="76"/>
      <c r="Q107" s="221"/>
      <c r="R107" s="221"/>
      <c r="S107" s="76"/>
      <c r="T107" s="76"/>
      <c r="U107" s="76"/>
      <c r="V107" s="222"/>
      <c r="W107" s="222"/>
      <c r="X107" s="222"/>
      <c r="Y107" s="79"/>
      <c r="Z107" s="79"/>
      <c r="AA107" s="223"/>
      <c r="AB107" s="223"/>
      <c r="AC107" s="76"/>
      <c r="AD107" s="76"/>
      <c r="AE107" s="221"/>
      <c r="AF107" s="221"/>
      <c r="AG107" s="79"/>
      <c r="AH107" s="102">
        <v>4</v>
      </c>
      <c r="AI107" s="103"/>
      <c r="AJ107" s="104"/>
      <c r="AK107" s="105"/>
      <c r="AL107" s="106"/>
      <c r="AM107" s="107"/>
      <c r="AN107" s="107"/>
      <c r="AO107" s="107"/>
      <c r="AP107" s="107"/>
      <c r="AQ107" s="108">
        <f>IF(AP107&lt;AM107,(AP107+1)-AM107,AP107-AM107)</f>
        <v>0</v>
      </c>
      <c r="AR107" s="108">
        <f>IF(AO107&lt;AN107,(AO107+1)-AN107,AO107-AN107)</f>
        <v>0</v>
      </c>
      <c r="AS107" s="109" t="str">
        <f>IF(AR107&lt;&gt;0,1,"")</f>
        <v/>
      </c>
      <c r="AT107" s="110" t="str">
        <f>IF(AM107&lt;&gt;0,AM107-(6/24)+1440,"")</f>
        <v/>
      </c>
      <c r="AU107" s="111"/>
      <c r="AV107" s="112"/>
      <c r="AW107" s="112"/>
      <c r="AX107" s="111"/>
      <c r="AY107" s="88"/>
      <c r="AZ107" s="240"/>
      <c r="BA107" s="111"/>
      <c r="BB107" s="111"/>
      <c r="BC107" s="113"/>
      <c r="BD107" s="112">
        <f>BC107*0.0004536</f>
        <v>0</v>
      </c>
      <c r="BE107" s="114"/>
      <c r="BF107" s="115"/>
      <c r="BG107" s="115"/>
      <c r="BH107" s="102"/>
      <c r="BI107" s="116"/>
      <c r="BJ107" s="116"/>
      <c r="BK107" s="116"/>
      <c r="BL107" s="116"/>
      <c r="BM107" s="117"/>
      <c r="BN107" s="117"/>
      <c r="BO107" s="117"/>
      <c r="BP107" s="118"/>
      <c r="BQ107" s="119"/>
      <c r="BR107" s="119"/>
      <c r="BS107" s="119"/>
      <c r="BT107" s="120"/>
      <c r="BU107" s="121"/>
      <c r="BV107" s="120"/>
      <c r="BW107" s="122"/>
      <c r="BX107" s="122"/>
      <c r="BY107" s="122"/>
      <c r="BZ107" s="122"/>
      <c r="CA107" s="122"/>
      <c r="CB107" s="122"/>
      <c r="CC107" s="122"/>
      <c r="CD107" s="122"/>
      <c r="CE107" s="122"/>
      <c r="CF107" s="122"/>
      <c r="CG107" s="122"/>
      <c r="CH107" s="122"/>
      <c r="CI107" s="212"/>
      <c r="CJ107" s="122"/>
      <c r="CK107" s="112">
        <f>((CJ107/3.8)*6.7)/1000</f>
        <v>0</v>
      </c>
      <c r="CL107" s="122"/>
      <c r="CM107" s="114">
        <f>((CL107*6.7)/1)/1000</f>
        <v>0</v>
      </c>
      <c r="CN107" s="114" t="str">
        <f>IF(A107="","",IF(CK107=0,CM107,CK107)/2.2)</f>
        <v/>
      </c>
      <c r="CO107" s="114" t="str">
        <f>IF(A107="","",(CP107/$BD$4))</f>
        <v/>
      </c>
      <c r="CP107" s="114" t="str">
        <f>IF(A107="","",IF(CJ107="",(AJ107*$BA$4),CJ107))</f>
        <v/>
      </c>
      <c r="CQ107" s="99"/>
      <c r="CR107" s="114">
        <f>AY107-BA107</f>
        <v>0</v>
      </c>
      <c r="CS107" s="122"/>
      <c r="CT107" s="202"/>
      <c r="CU107" s="203"/>
      <c r="CV107" s="203"/>
      <c r="CW107" s="204"/>
      <c r="CY107" s="76"/>
      <c r="CZ107" s="76"/>
    </row>
    <row r="108" spans="1:104" s="18" customFormat="1" ht="13.8" hidden="1" thickBot="1" x14ac:dyDescent="0.3">
      <c r="A108" s="124"/>
      <c r="B108" s="125" t="str">
        <f t="shared" si="3"/>
        <v/>
      </c>
      <c r="C108" s="126"/>
      <c r="D108" s="127"/>
      <c r="E108" s="127"/>
      <c r="F108" s="127"/>
      <c r="G108" s="127"/>
      <c r="H108" s="127"/>
      <c r="I108" s="128"/>
      <c r="J108" s="128"/>
      <c r="K108" s="128"/>
      <c r="L108" s="128"/>
      <c r="M108" s="224"/>
      <c r="N108" s="128"/>
      <c r="O108" s="128"/>
      <c r="P108" s="125"/>
      <c r="Q108" s="224"/>
      <c r="R108" s="224"/>
      <c r="S108" s="125"/>
      <c r="T108" s="125"/>
      <c r="U108" s="125"/>
      <c r="V108" s="225"/>
      <c r="W108" s="225"/>
      <c r="X108" s="225"/>
      <c r="Y108" s="129"/>
      <c r="Z108" s="129"/>
      <c r="AA108" s="226"/>
      <c r="AB108" s="226"/>
      <c r="AC108" s="125"/>
      <c r="AD108" s="125"/>
      <c r="AE108" s="224"/>
      <c r="AF108" s="224"/>
      <c r="AG108" s="130"/>
      <c r="AH108" s="238" t="s">
        <v>141</v>
      </c>
      <c r="AI108" s="239"/>
      <c r="AJ108" s="131"/>
      <c r="AK108" s="132"/>
      <c r="AL108" s="132"/>
      <c r="AM108" s="132"/>
      <c r="AN108" s="132"/>
      <c r="AO108" s="132"/>
      <c r="AP108" s="133"/>
      <c r="AQ108" s="133">
        <f>SUM(AQ104:AQ107)</f>
        <v>0.36805555555555547</v>
      </c>
      <c r="AR108" s="133">
        <f>SUM(AR104:AR107)</f>
        <v>0.32986111111111116</v>
      </c>
      <c r="AS108" s="134">
        <f>SUM(AS104:AS107)</f>
        <v>2</v>
      </c>
      <c r="AT108" s="134"/>
      <c r="AU108" s="214"/>
      <c r="AV108" s="135"/>
      <c r="AW108" s="135"/>
      <c r="AX108" s="135"/>
      <c r="AY108" s="132"/>
      <c r="AZ108" s="132"/>
      <c r="BA108" s="132"/>
      <c r="BB108" s="132"/>
      <c r="BC108" s="136"/>
      <c r="BD108" s="135"/>
      <c r="BE108" s="135"/>
      <c r="BF108" s="137"/>
      <c r="BG108" s="137"/>
      <c r="BH108" s="239"/>
      <c r="BI108" s="239"/>
      <c r="BJ108" s="239"/>
      <c r="BK108" s="138"/>
      <c r="BL108" s="138"/>
      <c r="BM108" s="138"/>
      <c r="BN108" s="138"/>
      <c r="BO108" s="138"/>
      <c r="BP108" s="139"/>
      <c r="BQ108" s="139"/>
      <c r="BR108" s="139"/>
      <c r="BS108" s="139"/>
      <c r="BT108" s="140"/>
      <c r="BU108" s="140"/>
      <c r="BV108" s="140"/>
      <c r="BW108" s="132"/>
      <c r="BX108" s="132"/>
      <c r="BY108" s="132"/>
      <c r="BZ108" s="132"/>
      <c r="CA108" s="132"/>
      <c r="CB108" s="132"/>
      <c r="CC108" s="132"/>
      <c r="CD108" s="132"/>
      <c r="CE108" s="132"/>
      <c r="CF108" s="132"/>
      <c r="CG108" s="132"/>
      <c r="CH108" s="132"/>
      <c r="CI108" s="214"/>
      <c r="CJ108" s="132"/>
      <c r="CK108" s="135">
        <f>SUM(CK104:CK107)</f>
        <v>78.319473684210536</v>
      </c>
      <c r="CL108" s="132"/>
      <c r="CM108" s="135">
        <f>SUM(CM104:CM107)</f>
        <v>18.873900000000003</v>
      </c>
      <c r="CN108" s="135">
        <f>SUM(CN104:CN107)</f>
        <v>44.178806220095694</v>
      </c>
      <c r="CO108" s="135">
        <f>SUM(CO104:CO107)</f>
        <v>503230.05840619258</v>
      </c>
      <c r="CP108" s="135">
        <f>SUM(CP104:CP107)</f>
        <v>1912311.8559999999</v>
      </c>
      <c r="CQ108" s="135">
        <f>SUM(CQ104:CQ107)</f>
        <v>7.8806220095696489E-2</v>
      </c>
      <c r="CR108" s="132"/>
      <c r="CS108" s="132"/>
      <c r="CT108" s="132"/>
      <c r="CU108" s="132"/>
      <c r="CV108" s="132"/>
      <c r="CW108" s="141"/>
      <c r="CY108" s="214"/>
      <c r="CZ108" s="214"/>
    </row>
    <row r="109" spans="1:104" s="18" customFormat="1" ht="13.8" thickBot="1" x14ac:dyDescent="0.3">
      <c r="A109" s="100">
        <v>4343</v>
      </c>
      <c r="B109" s="51" t="str">
        <f t="shared" ref="B109:B118" si="4">IF(AJ109="","",A109&amp;"-"&amp;AJ109&amp;"-"&amp;AH109)</f>
        <v>4343-4112-1</v>
      </c>
      <c r="C109" s="52">
        <v>28</v>
      </c>
      <c r="D109" s="53" t="s">
        <v>349</v>
      </c>
      <c r="E109" s="53" t="s">
        <v>254</v>
      </c>
      <c r="F109" s="53" t="s">
        <v>494</v>
      </c>
      <c r="G109" s="53" t="s">
        <v>495</v>
      </c>
      <c r="H109" s="53"/>
      <c r="I109" s="70"/>
      <c r="J109" s="54"/>
      <c r="K109" s="54"/>
      <c r="L109" s="54"/>
      <c r="M109" s="218"/>
      <c r="N109" s="54"/>
      <c r="O109" s="54"/>
      <c r="P109" s="51"/>
      <c r="Q109" s="218"/>
      <c r="R109" s="218"/>
      <c r="S109" s="51"/>
      <c r="T109" s="51"/>
      <c r="U109" s="51"/>
      <c r="V109" s="219"/>
      <c r="W109" s="219"/>
      <c r="X109" s="220"/>
      <c r="Y109" s="55"/>
      <c r="Z109" s="55"/>
      <c r="AA109" s="219"/>
      <c r="AB109" s="219"/>
      <c r="AC109" s="51"/>
      <c r="AD109" s="51"/>
      <c r="AE109" s="218"/>
      <c r="AF109" s="218"/>
      <c r="AG109" s="55"/>
      <c r="AH109" s="56">
        <v>1</v>
      </c>
      <c r="AI109" s="57">
        <v>44328</v>
      </c>
      <c r="AJ109" s="58" t="s">
        <v>215</v>
      </c>
      <c r="AK109" s="59" t="s">
        <v>216</v>
      </c>
      <c r="AL109" s="59" t="s">
        <v>209</v>
      </c>
      <c r="AM109" s="60">
        <v>0.4513888888888889</v>
      </c>
      <c r="AN109" s="60">
        <v>0.47222222222222227</v>
      </c>
      <c r="AO109" s="60">
        <v>0.63888888888888895</v>
      </c>
      <c r="AP109" s="60">
        <v>0.64583333333333337</v>
      </c>
      <c r="AQ109" s="61">
        <f>IF(AP109&lt;AM109,(AP109+1)-AM109,AP109-AM109)</f>
        <v>0.19444444444444448</v>
      </c>
      <c r="AR109" s="61">
        <f>IF(AO109&lt;AN109,(AO109+1)-AN109,AO109-AN109)</f>
        <v>0.16666666666666669</v>
      </c>
      <c r="AS109" s="62">
        <f>IF(AR109&lt;&gt;0,1,"")</f>
        <v>1</v>
      </c>
      <c r="AT109" s="63">
        <f>IF(AM109&lt;&gt;0,AM109-(6/24)+1440,"")</f>
        <v>1440.2013888888889</v>
      </c>
      <c r="AU109" s="88">
        <v>20.5</v>
      </c>
      <c r="AV109" s="152"/>
      <c r="AW109" s="152"/>
      <c r="AX109" s="66"/>
      <c r="AY109" s="244">
        <v>29.3</v>
      </c>
      <c r="AZ109" s="111"/>
      <c r="BA109" s="111">
        <v>7</v>
      </c>
      <c r="BB109" s="66"/>
      <c r="BC109" s="51">
        <v>80678</v>
      </c>
      <c r="BD109" s="65">
        <f>BC109*0.0004536</f>
        <v>36.595540800000002</v>
      </c>
      <c r="BE109" s="67"/>
      <c r="BF109" s="68"/>
      <c r="BG109" s="68"/>
      <c r="BH109" s="69">
        <v>3</v>
      </c>
      <c r="BI109" s="70"/>
      <c r="BJ109" s="70"/>
      <c r="BK109" s="70"/>
      <c r="BL109" s="70"/>
      <c r="BM109" s="71"/>
      <c r="BN109" s="71"/>
      <c r="BO109" s="71"/>
      <c r="BP109" s="72">
        <v>3</v>
      </c>
      <c r="BQ109" s="73"/>
      <c r="BR109" s="73"/>
      <c r="BS109" s="73"/>
      <c r="BT109" s="74"/>
      <c r="BU109" s="75"/>
      <c r="BV109" s="74"/>
      <c r="BW109" s="51"/>
      <c r="BX109" s="51"/>
      <c r="BY109" s="51"/>
      <c r="BZ109" s="51"/>
      <c r="CA109" s="51"/>
      <c r="CB109" s="51"/>
      <c r="CC109" s="51"/>
      <c r="CD109" s="51"/>
      <c r="CE109" s="51"/>
      <c r="CF109" s="51"/>
      <c r="CG109" s="51"/>
      <c r="CH109" s="51"/>
      <c r="CI109" s="212">
        <v>36.671999999999997</v>
      </c>
      <c r="CJ109" s="51"/>
      <c r="CK109" s="65">
        <f>((CJ109/3.8)*6.7)/1000</f>
        <v>0</v>
      </c>
      <c r="CL109" s="76">
        <v>6768</v>
      </c>
      <c r="CM109" s="67">
        <f>((CL109*6.7)/1)/1000</f>
        <v>45.345599999999997</v>
      </c>
      <c r="CN109" s="67">
        <f>IF(A109="","",IF(CK109=0,CM109,CK109)/2.2)</f>
        <v>20.611636363636361</v>
      </c>
      <c r="CO109" s="67">
        <f>IF(A109="","",(CP109/$BD$4))</f>
        <v>490824.63096929941</v>
      </c>
      <c r="CP109" s="67">
        <f>IF(A109="","",IF(CJ109="",(AJ109*$BA$4),CJ109))</f>
        <v>1865170.304</v>
      </c>
      <c r="CQ109" s="64">
        <f>CN109-AU109</f>
        <v>0.11163636363636087</v>
      </c>
      <c r="CR109" s="67">
        <f>AY109-BA109</f>
        <v>22.3</v>
      </c>
      <c r="CS109" s="155"/>
      <c r="CT109" s="199">
        <v>44328</v>
      </c>
      <c r="CU109" s="200">
        <v>0.4375</v>
      </c>
      <c r="CV109" s="200">
        <v>0.4861111111111111</v>
      </c>
      <c r="CW109" s="201" t="s">
        <v>522</v>
      </c>
      <c r="CY109" s="228" t="s">
        <v>697</v>
      </c>
      <c r="CZ109" s="228"/>
    </row>
    <row r="110" spans="1:104" s="18" customFormat="1" ht="13.8" hidden="1" thickBot="1" x14ac:dyDescent="0.3">
      <c r="A110" s="100"/>
      <c r="B110" s="76" t="str">
        <f t="shared" si="4"/>
        <v/>
      </c>
      <c r="C110" s="77"/>
      <c r="D110" s="83"/>
      <c r="E110" s="83"/>
      <c r="F110" s="83"/>
      <c r="G110" s="83"/>
      <c r="H110" s="76"/>
      <c r="I110" s="76"/>
      <c r="J110" s="78"/>
      <c r="K110" s="78"/>
      <c r="L110" s="78"/>
      <c r="M110" s="221"/>
      <c r="N110" s="78"/>
      <c r="O110" s="78"/>
      <c r="P110" s="76"/>
      <c r="Q110" s="221"/>
      <c r="R110" s="221"/>
      <c r="S110" s="76"/>
      <c r="T110" s="76"/>
      <c r="U110" s="76"/>
      <c r="V110" s="222"/>
      <c r="W110" s="222"/>
      <c r="X110" s="222"/>
      <c r="Y110" s="79"/>
      <c r="Z110" s="79"/>
      <c r="AA110" s="223"/>
      <c r="AB110" s="223"/>
      <c r="AC110" s="76"/>
      <c r="AD110" s="76"/>
      <c r="AE110" s="221"/>
      <c r="AF110" s="221"/>
      <c r="AG110" s="79"/>
      <c r="AH110" s="80">
        <v>2</v>
      </c>
      <c r="AI110" s="81"/>
      <c r="AJ110" s="82"/>
      <c r="AK110" s="83"/>
      <c r="AL110" s="83"/>
      <c r="AM110" s="84"/>
      <c r="AN110" s="84"/>
      <c r="AO110" s="84"/>
      <c r="AP110" s="84"/>
      <c r="AQ110" s="85">
        <f>IF(AP110&lt;AM110,(AP110+1)-AM110,AP110-AM110)</f>
        <v>0</v>
      </c>
      <c r="AR110" s="85">
        <f>IF(AO110&lt;AN110,(AO110+1)-AN110,AO110-AN110)</f>
        <v>0</v>
      </c>
      <c r="AS110" s="86" t="str">
        <f>IF(AR110&lt;&gt;0,1,"")</f>
        <v/>
      </c>
      <c r="AT110" s="87" t="str">
        <f>IF(AM110&lt;&gt;0,AM110-(6/24)+1440,"")</f>
        <v/>
      </c>
      <c r="AU110" s="88"/>
      <c r="AV110" s="152"/>
      <c r="AW110" s="152"/>
      <c r="AX110" s="66"/>
      <c r="AY110" s="111"/>
      <c r="AZ110" s="111"/>
      <c r="BA110" s="111"/>
      <c r="BB110" s="88"/>
      <c r="BC110" s="90"/>
      <c r="BD110" s="89">
        <f>BC110*0.0004536</f>
        <v>0</v>
      </c>
      <c r="BE110" s="91"/>
      <c r="BF110" s="92"/>
      <c r="BG110" s="92"/>
      <c r="BH110" s="80">
        <v>4</v>
      </c>
      <c r="BI110" s="93"/>
      <c r="BJ110" s="93"/>
      <c r="BK110" s="93"/>
      <c r="BL110" s="93"/>
      <c r="BM110" s="94"/>
      <c r="BN110" s="94"/>
      <c r="BO110" s="94"/>
      <c r="BP110" s="95">
        <v>4</v>
      </c>
      <c r="BQ110" s="96"/>
      <c r="BR110" s="96"/>
      <c r="BS110" s="96"/>
      <c r="BT110" s="97"/>
      <c r="BU110" s="98"/>
      <c r="BV110" s="97"/>
      <c r="BW110" s="76"/>
      <c r="BX110" s="76"/>
      <c r="BY110" s="76"/>
      <c r="BZ110" s="76"/>
      <c r="CA110" s="76"/>
      <c r="CB110" s="76"/>
      <c r="CC110" s="76"/>
      <c r="CD110" s="76"/>
      <c r="CE110" s="76"/>
      <c r="CF110" s="76"/>
      <c r="CG110" s="76"/>
      <c r="CH110" s="76"/>
      <c r="CI110" s="212"/>
      <c r="CJ110" s="76"/>
      <c r="CK110" s="89">
        <f>((CJ110/3.8)*6.7)/1000</f>
        <v>0</v>
      </c>
      <c r="CL110" s="76"/>
      <c r="CM110" s="91">
        <f>((CL110*6.7)/1)/1000</f>
        <v>0</v>
      </c>
      <c r="CN110" s="91" t="str">
        <f>IF(A110="","",IF(CK110=0,CM110,CK110)/2.2)</f>
        <v/>
      </c>
      <c r="CO110" s="91" t="str">
        <f>IF(A110="","",(CP110/$BD$4))</f>
        <v/>
      </c>
      <c r="CP110" s="91" t="str">
        <f>IF(A110="","",IF(CJ110="",(AJ110*$BA$4),CJ110))</f>
        <v/>
      </c>
      <c r="CQ110" s="99"/>
      <c r="CR110" s="91">
        <f>AY110-BA110</f>
        <v>0</v>
      </c>
      <c r="CS110" s="168" t="s">
        <v>142</v>
      </c>
      <c r="CT110" s="81"/>
      <c r="CU110" s="192"/>
      <c r="CV110" s="192"/>
      <c r="CW110" s="169"/>
      <c r="CY110" s="83"/>
      <c r="CZ110" s="83"/>
    </row>
    <row r="111" spans="1:104" s="18" customFormat="1" ht="13.8" hidden="1" thickBot="1" x14ac:dyDescent="0.3">
      <c r="A111" s="100"/>
      <c r="B111" s="76" t="str">
        <f t="shared" si="4"/>
        <v/>
      </c>
      <c r="C111" s="77"/>
      <c r="D111" s="83"/>
      <c r="E111" s="83"/>
      <c r="F111" s="83"/>
      <c r="G111" s="76"/>
      <c r="H111" s="76"/>
      <c r="I111" s="76"/>
      <c r="J111" s="78"/>
      <c r="K111" s="78"/>
      <c r="L111" s="78"/>
      <c r="M111" s="221"/>
      <c r="N111" s="78"/>
      <c r="O111" s="78"/>
      <c r="P111" s="76"/>
      <c r="Q111" s="221"/>
      <c r="R111" s="221"/>
      <c r="S111" s="76"/>
      <c r="T111" s="76"/>
      <c r="U111" s="76"/>
      <c r="V111" s="222"/>
      <c r="W111" s="222"/>
      <c r="X111" s="222"/>
      <c r="Y111" s="79"/>
      <c r="Z111" s="79"/>
      <c r="AA111" s="223"/>
      <c r="AB111" s="223"/>
      <c r="AC111" s="76"/>
      <c r="AD111" s="76"/>
      <c r="AE111" s="221"/>
      <c r="AF111" s="221"/>
      <c r="AG111" s="79"/>
      <c r="AH111" s="80">
        <v>3</v>
      </c>
      <c r="AI111" s="81"/>
      <c r="AJ111" s="82"/>
      <c r="AK111" s="83"/>
      <c r="AL111" s="83"/>
      <c r="AM111" s="84"/>
      <c r="AN111" s="84"/>
      <c r="AO111" s="84"/>
      <c r="AP111" s="192"/>
      <c r="AQ111" s="85">
        <f>IF(AP111&lt;AM111,(AP111+1)-AM111,AP111-AM111)</f>
        <v>0</v>
      </c>
      <c r="AR111" s="85">
        <f>IF(AO111&lt;AN111,(AO111+1)-AN111,AO111-AN111)</f>
        <v>0</v>
      </c>
      <c r="AS111" s="86" t="str">
        <f>IF(AR111&lt;&gt;0,1,"")</f>
        <v/>
      </c>
      <c r="AT111" s="87" t="str">
        <f>IF(AM111&lt;&gt;0,AM111-(6/24)+1440,"")</f>
        <v/>
      </c>
      <c r="AU111" s="88"/>
      <c r="AV111" s="152"/>
      <c r="AW111" s="152"/>
      <c r="AX111" s="66"/>
      <c r="AY111" s="111"/>
      <c r="AZ111" s="111"/>
      <c r="BA111" s="111"/>
      <c r="BB111" s="88"/>
      <c r="BC111" s="90"/>
      <c r="BD111" s="89">
        <f>BC111*0.0004536</f>
        <v>0</v>
      </c>
      <c r="BE111" s="91"/>
      <c r="BF111" s="92"/>
      <c r="BG111" s="92"/>
      <c r="BH111" s="80"/>
      <c r="BI111" s="93"/>
      <c r="BJ111" s="93"/>
      <c r="BK111" s="93"/>
      <c r="BL111" s="93"/>
      <c r="BM111" s="94"/>
      <c r="BN111" s="94"/>
      <c r="BO111" s="94"/>
      <c r="BP111" s="95"/>
      <c r="BQ111" s="96"/>
      <c r="BR111" s="96"/>
      <c r="BS111" s="96"/>
      <c r="BT111" s="97"/>
      <c r="BU111" s="98"/>
      <c r="BV111" s="97"/>
      <c r="BW111" s="76"/>
      <c r="BX111" s="76"/>
      <c r="BY111" s="76"/>
      <c r="BZ111" s="76"/>
      <c r="CA111" s="76"/>
      <c r="CB111" s="76"/>
      <c r="CC111" s="76"/>
      <c r="CD111" s="76"/>
      <c r="CE111" s="76"/>
      <c r="CF111" s="76"/>
      <c r="CG111" s="76"/>
      <c r="CH111" s="76"/>
      <c r="CI111" s="212"/>
      <c r="CJ111" s="76"/>
      <c r="CK111" s="89">
        <f>((CJ111/3.8)*6.7)/1000</f>
        <v>0</v>
      </c>
      <c r="CL111" s="76"/>
      <c r="CM111" s="91">
        <f>((CL111*6.7)/1)/1000</f>
        <v>0</v>
      </c>
      <c r="CN111" s="91" t="str">
        <f>IF(A111="","",IF(CK111=0,CM111,CK111)/2.2)</f>
        <v/>
      </c>
      <c r="CO111" s="91" t="str">
        <f>IF(A111="","",(CP111/$BD$4))</f>
        <v/>
      </c>
      <c r="CP111" s="91" t="str">
        <f>IF(A111="","",IF(CJ111="",(AJ111*$BA$4),CJ111))</f>
        <v/>
      </c>
      <c r="CQ111" s="99"/>
      <c r="CR111" s="91">
        <f>AY111-BA111</f>
        <v>0</v>
      </c>
      <c r="CS111" s="83"/>
      <c r="CT111" s="81"/>
      <c r="CU111" s="192"/>
      <c r="CV111" s="192"/>
      <c r="CW111" s="169"/>
      <c r="CY111" s="76"/>
      <c r="CZ111" s="76"/>
    </row>
    <row r="112" spans="1:104" s="18" customFormat="1" ht="13.8" hidden="1" thickBot="1" x14ac:dyDescent="0.3">
      <c r="A112" s="100"/>
      <c r="B112" s="76" t="str">
        <f t="shared" si="4"/>
        <v/>
      </c>
      <c r="C112" s="77"/>
      <c r="D112" s="83"/>
      <c r="E112" s="83"/>
      <c r="F112" s="83"/>
      <c r="G112" s="76"/>
      <c r="H112" s="76"/>
      <c r="I112" s="76"/>
      <c r="J112" s="78"/>
      <c r="K112" s="78"/>
      <c r="L112" s="78"/>
      <c r="M112" s="221"/>
      <c r="N112" s="78"/>
      <c r="O112" s="78"/>
      <c r="P112" s="76"/>
      <c r="Q112" s="221"/>
      <c r="R112" s="221"/>
      <c r="S112" s="76"/>
      <c r="T112" s="76"/>
      <c r="U112" s="76"/>
      <c r="V112" s="222"/>
      <c r="W112" s="222"/>
      <c r="X112" s="222"/>
      <c r="Y112" s="79"/>
      <c r="Z112" s="79"/>
      <c r="AA112" s="223"/>
      <c r="AB112" s="223"/>
      <c r="AC112" s="76"/>
      <c r="AD112" s="76"/>
      <c r="AE112" s="221"/>
      <c r="AF112" s="221"/>
      <c r="AG112" s="79"/>
      <c r="AH112" s="102">
        <v>4</v>
      </c>
      <c r="AI112" s="103"/>
      <c r="AJ112" s="104"/>
      <c r="AK112" s="105"/>
      <c r="AL112" s="106"/>
      <c r="AM112" s="107"/>
      <c r="AN112" s="107"/>
      <c r="AO112" s="107"/>
      <c r="AP112" s="107"/>
      <c r="AQ112" s="108">
        <f>IF(AP112&lt;AM112,(AP112+1)-AM112,AP112-AM112)</f>
        <v>0</v>
      </c>
      <c r="AR112" s="108">
        <f>IF(AO112&lt;AN112,(AO112+1)-AN112,AO112-AN112)</f>
        <v>0</v>
      </c>
      <c r="AS112" s="109" t="str">
        <f>IF(AR112&lt;&gt;0,1,"")</f>
        <v/>
      </c>
      <c r="AT112" s="110" t="str">
        <f>IF(AM112&lt;&gt;0,AM112-(6/24)+1440,"")</f>
        <v/>
      </c>
      <c r="AU112" s="111"/>
      <c r="AV112" s="112"/>
      <c r="AW112" s="112"/>
      <c r="AX112" s="111"/>
      <c r="AY112" s="88"/>
      <c r="AZ112" s="240"/>
      <c r="BA112" s="111"/>
      <c r="BB112" s="111"/>
      <c r="BC112" s="113"/>
      <c r="BD112" s="112">
        <f>BC112*0.0004536</f>
        <v>0</v>
      </c>
      <c r="BE112" s="114"/>
      <c r="BF112" s="115"/>
      <c r="BG112" s="115"/>
      <c r="BH112" s="102"/>
      <c r="BI112" s="116"/>
      <c r="BJ112" s="116"/>
      <c r="BK112" s="116"/>
      <c r="BL112" s="116"/>
      <c r="BM112" s="117"/>
      <c r="BN112" s="117"/>
      <c r="BO112" s="117"/>
      <c r="BP112" s="118"/>
      <c r="BQ112" s="119"/>
      <c r="BR112" s="119"/>
      <c r="BS112" s="119"/>
      <c r="BT112" s="120"/>
      <c r="BU112" s="121"/>
      <c r="BV112" s="120"/>
      <c r="BW112" s="122"/>
      <c r="BX112" s="122"/>
      <c r="BY112" s="122"/>
      <c r="BZ112" s="122"/>
      <c r="CA112" s="122"/>
      <c r="CB112" s="122"/>
      <c r="CC112" s="122"/>
      <c r="CD112" s="122"/>
      <c r="CE112" s="122"/>
      <c r="CF112" s="122"/>
      <c r="CG112" s="122"/>
      <c r="CH112" s="122"/>
      <c r="CI112" s="212"/>
      <c r="CJ112" s="122"/>
      <c r="CK112" s="112">
        <f>((CJ112/3.8)*6.7)/1000</f>
        <v>0</v>
      </c>
      <c r="CL112" s="122"/>
      <c r="CM112" s="114">
        <f>((CL112*6.7)/1)/1000</f>
        <v>0</v>
      </c>
      <c r="CN112" s="114" t="str">
        <f>IF(A112="","",IF(CK112=0,CM112,CK112)/2.2)</f>
        <v/>
      </c>
      <c r="CO112" s="114" t="str">
        <f>IF(A112="","",(CP112/$BD$4))</f>
        <v/>
      </c>
      <c r="CP112" s="114" t="str">
        <f>IF(A112="","",IF(CJ112="",(AJ112*$BA$4),CJ112))</f>
        <v/>
      </c>
      <c r="CQ112" s="99"/>
      <c r="CR112" s="114">
        <f>AY112-BA112</f>
        <v>0</v>
      </c>
      <c r="CS112" s="122"/>
      <c r="CT112" s="202"/>
      <c r="CU112" s="203"/>
      <c r="CV112" s="203"/>
      <c r="CW112" s="204"/>
      <c r="CY112" s="76"/>
      <c r="CZ112" s="76"/>
    </row>
    <row r="113" spans="1:104" s="18" customFormat="1" ht="13.8" hidden="1" thickBot="1" x14ac:dyDescent="0.3">
      <c r="A113" s="124"/>
      <c r="B113" s="125" t="str">
        <f t="shared" si="4"/>
        <v/>
      </c>
      <c r="C113" s="126"/>
      <c r="D113" s="127"/>
      <c r="E113" s="127"/>
      <c r="F113" s="127"/>
      <c r="G113" s="127"/>
      <c r="H113" s="127"/>
      <c r="I113" s="128"/>
      <c r="J113" s="128"/>
      <c r="K113" s="128"/>
      <c r="L113" s="128"/>
      <c r="M113" s="224"/>
      <c r="N113" s="128"/>
      <c r="O113" s="128"/>
      <c r="P113" s="125"/>
      <c r="Q113" s="224"/>
      <c r="R113" s="224"/>
      <c r="S113" s="125"/>
      <c r="T113" s="125"/>
      <c r="U113" s="125"/>
      <c r="V113" s="225"/>
      <c r="W113" s="225"/>
      <c r="X113" s="225"/>
      <c r="Y113" s="129"/>
      <c r="Z113" s="129"/>
      <c r="AA113" s="226"/>
      <c r="AB113" s="226"/>
      <c r="AC113" s="125"/>
      <c r="AD113" s="125"/>
      <c r="AE113" s="224"/>
      <c r="AF113" s="224"/>
      <c r="AG113" s="130"/>
      <c r="AH113" s="238" t="s">
        <v>141</v>
      </c>
      <c r="AI113" s="239"/>
      <c r="AJ113" s="131"/>
      <c r="AK113" s="132"/>
      <c r="AL113" s="132"/>
      <c r="AM113" s="132"/>
      <c r="AN113" s="132"/>
      <c r="AO113" s="132"/>
      <c r="AP113" s="133"/>
      <c r="AQ113" s="133">
        <f>SUM(AQ109:AQ112)</f>
        <v>0.19444444444444448</v>
      </c>
      <c r="AR113" s="133">
        <f>SUM(AR109:AR112)</f>
        <v>0.16666666666666669</v>
      </c>
      <c r="AS113" s="134">
        <f>SUM(AS109:AS112)</f>
        <v>1</v>
      </c>
      <c r="AT113" s="134"/>
      <c r="AU113" s="214"/>
      <c r="AV113" s="135"/>
      <c r="AW113" s="135"/>
      <c r="AX113" s="135"/>
      <c r="AY113" s="132"/>
      <c r="AZ113" s="132"/>
      <c r="BA113" s="132"/>
      <c r="BB113" s="132"/>
      <c r="BC113" s="136"/>
      <c r="BD113" s="135"/>
      <c r="BE113" s="135"/>
      <c r="BF113" s="137"/>
      <c r="BG113" s="137"/>
      <c r="BH113" s="239"/>
      <c r="BI113" s="239"/>
      <c r="BJ113" s="239"/>
      <c r="BK113" s="138"/>
      <c r="BL113" s="138"/>
      <c r="BM113" s="138"/>
      <c r="BN113" s="138"/>
      <c r="BO113" s="138"/>
      <c r="BP113" s="139"/>
      <c r="BQ113" s="139"/>
      <c r="BR113" s="139"/>
      <c r="BS113" s="139"/>
      <c r="BT113" s="140"/>
      <c r="BU113" s="140"/>
      <c r="BV113" s="140"/>
      <c r="BW113" s="132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214"/>
      <c r="CJ113" s="132"/>
      <c r="CK113" s="135">
        <f>SUM(CK109:CK112)</f>
        <v>0</v>
      </c>
      <c r="CL113" s="132"/>
      <c r="CM113" s="135">
        <f>SUM(CM109:CM112)</f>
        <v>45.345599999999997</v>
      </c>
      <c r="CN113" s="135">
        <f>SUM(CN109:CN112)</f>
        <v>20.611636363636361</v>
      </c>
      <c r="CO113" s="135">
        <f>SUM(CO109:CO112)</f>
        <v>490824.63096929941</v>
      </c>
      <c r="CP113" s="135">
        <f>SUM(CP109:CP112)</f>
        <v>1865170.304</v>
      </c>
      <c r="CQ113" s="135">
        <f>SUM(CQ109:CQ112)</f>
        <v>0.11163636363636087</v>
      </c>
      <c r="CR113" s="132"/>
      <c r="CS113" s="132"/>
      <c r="CT113" s="132"/>
      <c r="CU113" s="132"/>
      <c r="CV113" s="132"/>
      <c r="CW113" s="141"/>
      <c r="CY113" s="214"/>
      <c r="CZ113" s="214"/>
    </row>
    <row r="114" spans="1:104" s="18" customFormat="1" ht="13.8" thickBot="1" x14ac:dyDescent="0.3">
      <c r="A114" s="100">
        <v>4344</v>
      </c>
      <c r="B114" s="51" t="str">
        <f t="shared" si="4"/>
        <v>4344-4113-1</v>
      </c>
      <c r="C114" s="52">
        <v>38</v>
      </c>
      <c r="D114" s="53" t="s">
        <v>397</v>
      </c>
      <c r="E114" s="53" t="s">
        <v>246</v>
      </c>
      <c r="F114" s="53" t="s">
        <v>560</v>
      </c>
      <c r="G114" s="53" t="s">
        <v>561</v>
      </c>
      <c r="H114" s="53" t="s">
        <v>238</v>
      </c>
      <c r="I114" s="70"/>
      <c r="J114" s="54"/>
      <c r="K114" s="54"/>
      <c r="L114" s="54"/>
      <c r="M114" s="218"/>
      <c r="N114" s="54"/>
      <c r="O114" s="54"/>
      <c r="P114" s="51"/>
      <c r="Q114" s="218"/>
      <c r="R114" s="218"/>
      <c r="S114" s="51"/>
      <c r="T114" s="51"/>
      <c r="U114" s="51"/>
      <c r="V114" s="219"/>
      <c r="W114" s="219"/>
      <c r="X114" s="220"/>
      <c r="Y114" s="55"/>
      <c r="Z114" s="55"/>
      <c r="AA114" s="219"/>
      <c r="AB114" s="219"/>
      <c r="AC114" s="51"/>
      <c r="AD114" s="51"/>
      <c r="AE114" s="218"/>
      <c r="AF114" s="218"/>
      <c r="AG114" s="55"/>
      <c r="AH114" s="56">
        <v>1</v>
      </c>
      <c r="AI114" s="57">
        <v>44330</v>
      </c>
      <c r="AJ114" s="58" t="s">
        <v>257</v>
      </c>
      <c r="AK114" s="59" t="s">
        <v>209</v>
      </c>
      <c r="AL114" s="59" t="s">
        <v>216</v>
      </c>
      <c r="AM114" s="60">
        <v>0.99305555555555547</v>
      </c>
      <c r="AN114" s="60">
        <v>2.0833333333333332E-2</v>
      </c>
      <c r="AO114" s="60">
        <v>0.1875</v>
      </c>
      <c r="AP114" s="60">
        <v>0.19444444444444445</v>
      </c>
      <c r="AQ114" s="61">
        <f>IF(AP114&lt;AM114,(AP114+1)-AM114,AP114-AM114)</f>
        <v>0.20138888888888895</v>
      </c>
      <c r="AR114" s="61">
        <f>IF(AO114&lt;AN114,(AO114+1)-AN114,AO114-AN114)</f>
        <v>0.16666666666666666</v>
      </c>
      <c r="AS114" s="62">
        <f>IF(AR114&lt;&gt;0,1,"")</f>
        <v>1</v>
      </c>
      <c r="AT114" s="63">
        <f>IF(AM114&lt;&gt;0,AM114-(6/24)+1440,"")</f>
        <v>1440.7430555555557</v>
      </c>
      <c r="AU114" s="88">
        <v>30.4</v>
      </c>
      <c r="AV114" s="152"/>
      <c r="AW114" s="152"/>
      <c r="AX114" s="66"/>
      <c r="AY114" s="266">
        <v>37.4</v>
      </c>
      <c r="AZ114" s="111"/>
      <c r="BA114" s="111">
        <v>7.3</v>
      </c>
      <c r="BB114" s="66"/>
      <c r="BC114" s="51">
        <v>79448</v>
      </c>
      <c r="BD114" s="65">
        <f>BC114*0.0004536</f>
        <v>36.037612800000005</v>
      </c>
      <c r="BE114" s="67"/>
      <c r="BF114" s="68"/>
      <c r="BG114" s="68"/>
      <c r="BH114" s="69">
        <v>3</v>
      </c>
      <c r="BI114" s="70"/>
      <c r="BJ114" s="70"/>
      <c r="BK114" s="70"/>
      <c r="BL114" s="70"/>
      <c r="BM114" s="71"/>
      <c r="BN114" s="71"/>
      <c r="BO114" s="71"/>
      <c r="BP114" s="72">
        <v>3</v>
      </c>
      <c r="BQ114" s="73"/>
      <c r="BR114" s="73"/>
      <c r="BS114" s="73"/>
      <c r="BT114" s="74"/>
      <c r="BU114" s="75"/>
      <c r="BV114" s="74"/>
      <c r="BW114" s="51"/>
      <c r="BX114" s="51"/>
      <c r="BY114" s="51"/>
      <c r="BZ114" s="51"/>
      <c r="CA114" s="51"/>
      <c r="CB114" s="51"/>
      <c r="CC114" s="51"/>
      <c r="CD114" s="51"/>
      <c r="CE114" s="51"/>
      <c r="CF114" s="51"/>
      <c r="CG114" s="51"/>
      <c r="CH114" s="51"/>
      <c r="CI114" s="212">
        <v>36.113</v>
      </c>
      <c r="CJ114" s="76">
        <v>38954</v>
      </c>
      <c r="CK114" s="65">
        <f>((CJ114/3.8)*6.7)/1000</f>
        <v>68.682052631578955</v>
      </c>
      <c r="CL114" s="76"/>
      <c r="CM114" s="67">
        <f>((CL114*6.7)/1)/1000</f>
        <v>0</v>
      </c>
      <c r="CN114" s="67">
        <f>IF(A114="","",IF(CK114=0,CM114,CK114)/2.2)</f>
        <v>31.219114832535887</v>
      </c>
      <c r="CO114" s="67">
        <f>IF(A114="","",(CP114/$BD$4))</f>
        <v>10250.850892154291</v>
      </c>
      <c r="CP114" s="67">
        <f>IF(A114="","",IF(CJ114="",(AJ114*$BA$4),CJ114))</f>
        <v>38954</v>
      </c>
      <c r="CQ114" s="64">
        <f>CN114-AU114</f>
        <v>0.81911483253588813</v>
      </c>
      <c r="CR114" s="67">
        <f>AY114-BA114</f>
        <v>30.099999999999998</v>
      </c>
      <c r="CS114" s="155"/>
      <c r="CT114" s="199">
        <v>44330</v>
      </c>
      <c r="CU114" s="200">
        <v>0.73611111111111116</v>
      </c>
      <c r="CV114" s="200">
        <v>0.78472222222222221</v>
      </c>
      <c r="CW114" s="201" t="s">
        <v>523</v>
      </c>
      <c r="CY114" s="263" t="s">
        <v>697</v>
      </c>
      <c r="CZ114" s="228"/>
    </row>
    <row r="115" spans="1:104" s="18" customFormat="1" ht="13.8" thickBot="1" x14ac:dyDescent="0.3">
      <c r="A115" s="100">
        <v>4344</v>
      </c>
      <c r="B115" s="76" t="str">
        <f t="shared" si="4"/>
        <v>4344-4132-2</v>
      </c>
      <c r="C115" s="77">
        <v>38</v>
      </c>
      <c r="D115" s="83" t="s">
        <v>397</v>
      </c>
      <c r="E115" s="83" t="s">
        <v>246</v>
      </c>
      <c r="F115" s="83" t="s">
        <v>560</v>
      </c>
      <c r="G115" s="83" t="s">
        <v>561</v>
      </c>
      <c r="H115" s="76" t="s">
        <v>238</v>
      </c>
      <c r="I115" s="76"/>
      <c r="J115" s="78"/>
      <c r="K115" s="78"/>
      <c r="L115" s="78"/>
      <c r="M115" s="221"/>
      <c r="N115" s="78"/>
      <c r="O115" s="78"/>
      <c r="P115" s="76"/>
      <c r="Q115" s="221"/>
      <c r="R115" s="221"/>
      <c r="S115" s="76"/>
      <c r="T115" s="76"/>
      <c r="U115" s="76"/>
      <c r="V115" s="222"/>
      <c r="W115" s="222"/>
      <c r="X115" s="222"/>
      <c r="Y115" s="79"/>
      <c r="Z115" s="79"/>
      <c r="AA115" s="223"/>
      <c r="AB115" s="223"/>
      <c r="AC115" s="76"/>
      <c r="AD115" s="76"/>
      <c r="AE115" s="221"/>
      <c r="AF115" s="221"/>
      <c r="AG115" s="79"/>
      <c r="AH115" s="80">
        <v>2</v>
      </c>
      <c r="AI115" s="81">
        <v>44331</v>
      </c>
      <c r="AJ115" s="82" t="s">
        <v>304</v>
      </c>
      <c r="AK115" s="83" t="s">
        <v>216</v>
      </c>
      <c r="AL115" s="83" t="s">
        <v>208</v>
      </c>
      <c r="AM115" s="84">
        <v>0.2638888888888889</v>
      </c>
      <c r="AN115" s="84">
        <v>0.28819444444444448</v>
      </c>
      <c r="AO115" s="84">
        <v>0.4201388888888889</v>
      </c>
      <c r="AP115" s="84">
        <v>0.43055555555555558</v>
      </c>
      <c r="AQ115" s="85">
        <f>IF(AP115&lt;AM115,(AP115+1)-AM115,AP115-AM115)</f>
        <v>0.16666666666666669</v>
      </c>
      <c r="AR115" s="85">
        <f>IF(AO115&lt;AN115,(AO115+1)-AN115,AO115-AN115)</f>
        <v>0.13194444444444442</v>
      </c>
      <c r="AS115" s="86">
        <f>IF(AR115&lt;&gt;0,1,"")</f>
        <v>1</v>
      </c>
      <c r="AT115" s="87">
        <f>IF(AM115&lt;&gt;0,AM115-(6/24)+1440,"")</f>
        <v>1440.0138888888889</v>
      </c>
      <c r="AU115" s="88">
        <v>16.5</v>
      </c>
      <c r="AV115" s="152"/>
      <c r="AW115" s="152"/>
      <c r="AX115" s="66"/>
      <c r="AY115" s="111">
        <v>23.7</v>
      </c>
      <c r="AZ115" s="111"/>
      <c r="BA115" s="111">
        <v>5.0999999999999996</v>
      </c>
      <c r="BB115" s="88"/>
      <c r="BC115" s="90" t="s">
        <v>562</v>
      </c>
      <c r="BD115" s="89">
        <f>BC115*0.0004536</f>
        <v>40.124095199999999</v>
      </c>
      <c r="BE115" s="91"/>
      <c r="BF115" s="92"/>
      <c r="BG115" s="92"/>
      <c r="BH115" s="80">
        <v>4</v>
      </c>
      <c r="BI115" s="93"/>
      <c r="BJ115" s="93"/>
      <c r="BK115" s="93"/>
      <c r="BL115" s="93"/>
      <c r="BM115" s="94"/>
      <c r="BN115" s="94"/>
      <c r="BO115" s="94"/>
      <c r="BP115" s="95">
        <v>4</v>
      </c>
      <c r="BQ115" s="96"/>
      <c r="BR115" s="96"/>
      <c r="BS115" s="96"/>
      <c r="BT115" s="97"/>
      <c r="BU115" s="98"/>
      <c r="BV115" s="97"/>
      <c r="BW115" s="76"/>
      <c r="BX115" s="76"/>
      <c r="BY115" s="76"/>
      <c r="BZ115" s="76"/>
      <c r="CA115" s="76"/>
      <c r="CB115" s="76"/>
      <c r="CC115" s="76"/>
      <c r="CD115" s="76"/>
      <c r="CE115" s="76"/>
      <c r="CF115" s="76"/>
      <c r="CG115" s="76"/>
      <c r="CH115" s="76"/>
      <c r="CI115" s="212">
        <v>40.207999999999998</v>
      </c>
      <c r="CJ115" s="76"/>
      <c r="CK115" s="89">
        <f>((CJ115/3.8)*6.7)/1000</f>
        <v>0</v>
      </c>
      <c r="CL115" s="76">
        <v>5429</v>
      </c>
      <c r="CM115" s="91">
        <f>((CL115*6.7)/1)/1000</f>
        <v>36.374300000000005</v>
      </c>
      <c r="CN115" s="91">
        <f>IF(A115="","",IF(CK115=0,CM115,CK115)/2.2)</f>
        <v>16.53377272727273</v>
      </c>
      <c r="CO115" s="91">
        <f>IF(A115="","",(CP115/$BD$4))</f>
        <v>493211.91030280764</v>
      </c>
      <c r="CP115" s="91">
        <f>IF(A115="","",IF(CJ115="",(AJ115*$BA$4),CJ115))</f>
        <v>1874242.1439999999</v>
      </c>
      <c r="CQ115" s="99">
        <f>CN115-AU115</f>
        <v>3.3772727272729952E-2</v>
      </c>
      <c r="CR115" s="91">
        <f>AY115-BA115</f>
        <v>18.600000000000001</v>
      </c>
      <c r="CS115" s="168" t="s">
        <v>142</v>
      </c>
      <c r="CT115" s="81"/>
      <c r="CU115" s="192"/>
      <c r="CV115" s="192"/>
      <c r="CW115" s="169"/>
      <c r="CY115" s="264" t="s">
        <v>697</v>
      </c>
      <c r="CZ115" s="83"/>
    </row>
    <row r="116" spans="1:104" s="18" customFormat="1" ht="13.8" hidden="1" thickBot="1" x14ac:dyDescent="0.3">
      <c r="A116" s="100"/>
      <c r="B116" s="76" t="str">
        <f t="shared" si="4"/>
        <v/>
      </c>
      <c r="C116" s="77"/>
      <c r="D116" s="83"/>
      <c r="E116" s="83"/>
      <c r="F116" s="83"/>
      <c r="G116" s="76"/>
      <c r="H116" s="76"/>
      <c r="I116" s="76"/>
      <c r="J116" s="78"/>
      <c r="K116" s="78"/>
      <c r="L116" s="78"/>
      <c r="M116" s="221"/>
      <c r="N116" s="78"/>
      <c r="O116" s="78"/>
      <c r="P116" s="76"/>
      <c r="Q116" s="221"/>
      <c r="R116" s="221"/>
      <c r="S116" s="76"/>
      <c r="T116" s="76"/>
      <c r="U116" s="76"/>
      <c r="V116" s="222"/>
      <c r="W116" s="222"/>
      <c r="X116" s="222"/>
      <c r="Y116" s="79"/>
      <c r="Z116" s="79"/>
      <c r="AA116" s="223"/>
      <c r="AB116" s="223"/>
      <c r="AC116" s="76"/>
      <c r="AD116" s="76"/>
      <c r="AE116" s="221"/>
      <c r="AF116" s="221"/>
      <c r="AG116" s="79"/>
      <c r="AH116" s="80">
        <v>3</v>
      </c>
      <c r="AI116" s="81"/>
      <c r="AJ116" s="82"/>
      <c r="AK116" s="83"/>
      <c r="AL116" s="83"/>
      <c r="AM116" s="84"/>
      <c r="AN116" s="84"/>
      <c r="AO116" s="84"/>
      <c r="AP116" s="192"/>
      <c r="AQ116" s="85">
        <f>IF(AP116&lt;AM116,(AP116+1)-AM116,AP116-AM116)</f>
        <v>0</v>
      </c>
      <c r="AR116" s="85">
        <f>IF(AO116&lt;AN116,(AO116+1)-AN116,AO116-AN116)</f>
        <v>0</v>
      </c>
      <c r="AS116" s="86" t="str">
        <f>IF(AR116&lt;&gt;0,1,"")</f>
        <v/>
      </c>
      <c r="AT116" s="87" t="str">
        <f>IF(AM116&lt;&gt;0,AM116-(6/24)+1440,"")</f>
        <v/>
      </c>
      <c r="AU116" s="88"/>
      <c r="AV116" s="152"/>
      <c r="AW116" s="152"/>
      <c r="AX116" s="66"/>
      <c r="AY116" s="111"/>
      <c r="AZ116" s="111"/>
      <c r="BA116" s="111"/>
      <c r="BB116" s="88"/>
      <c r="BC116" s="90"/>
      <c r="BD116" s="89">
        <f>BC116*0.0004536</f>
        <v>0</v>
      </c>
      <c r="BE116" s="91"/>
      <c r="BF116" s="92"/>
      <c r="BG116" s="92"/>
      <c r="BH116" s="80"/>
      <c r="BI116" s="93"/>
      <c r="BJ116" s="93"/>
      <c r="BK116" s="93"/>
      <c r="BL116" s="93"/>
      <c r="BM116" s="94"/>
      <c r="BN116" s="94"/>
      <c r="BO116" s="94"/>
      <c r="BP116" s="95"/>
      <c r="BQ116" s="96"/>
      <c r="BR116" s="96"/>
      <c r="BS116" s="96"/>
      <c r="BT116" s="97"/>
      <c r="BU116" s="98"/>
      <c r="BV116" s="97"/>
      <c r="BW116" s="76"/>
      <c r="BX116" s="76"/>
      <c r="BY116" s="76"/>
      <c r="BZ116" s="76"/>
      <c r="CA116" s="76"/>
      <c r="CB116" s="76"/>
      <c r="CC116" s="76"/>
      <c r="CD116" s="76"/>
      <c r="CE116" s="76"/>
      <c r="CF116" s="76"/>
      <c r="CG116" s="76"/>
      <c r="CH116" s="76"/>
      <c r="CI116" s="212"/>
      <c r="CJ116" s="76"/>
      <c r="CK116" s="89">
        <f>((CJ116/3.8)*6.7)/1000</f>
        <v>0</v>
      </c>
      <c r="CL116" s="76"/>
      <c r="CM116" s="91">
        <f>((CL116*6.7)/1)/1000</f>
        <v>0</v>
      </c>
      <c r="CN116" s="91" t="str">
        <f>IF(A116="","",IF(CK116=0,CM116,CK116)/2.2)</f>
        <v/>
      </c>
      <c r="CO116" s="91" t="str">
        <f>IF(A116="","",(CP116/$BD$4))</f>
        <v/>
      </c>
      <c r="CP116" s="91" t="str">
        <f>IF(A116="","",IF(CJ116="",(AJ116*$BA$4),CJ116))</f>
        <v/>
      </c>
      <c r="CQ116" s="99"/>
      <c r="CR116" s="91">
        <f>AY116-BA116</f>
        <v>0</v>
      </c>
      <c r="CS116" s="83"/>
      <c r="CT116" s="81"/>
      <c r="CU116" s="192"/>
      <c r="CV116" s="192"/>
      <c r="CW116" s="169"/>
      <c r="CY116" s="265"/>
      <c r="CZ116" s="76"/>
    </row>
    <row r="117" spans="1:104" s="18" customFormat="1" ht="13.8" hidden="1" thickBot="1" x14ac:dyDescent="0.3">
      <c r="A117" s="100"/>
      <c r="B117" s="76" t="str">
        <f t="shared" si="4"/>
        <v/>
      </c>
      <c r="C117" s="77"/>
      <c r="D117" s="83"/>
      <c r="E117" s="83"/>
      <c r="F117" s="83"/>
      <c r="G117" s="76"/>
      <c r="H117" s="76"/>
      <c r="I117" s="76"/>
      <c r="J117" s="78"/>
      <c r="K117" s="78"/>
      <c r="L117" s="78"/>
      <c r="M117" s="221"/>
      <c r="N117" s="78"/>
      <c r="O117" s="78"/>
      <c r="P117" s="76"/>
      <c r="Q117" s="221"/>
      <c r="R117" s="221"/>
      <c r="S117" s="76"/>
      <c r="T117" s="76"/>
      <c r="U117" s="76"/>
      <c r="V117" s="222"/>
      <c r="W117" s="222"/>
      <c r="X117" s="222"/>
      <c r="Y117" s="79"/>
      <c r="Z117" s="79"/>
      <c r="AA117" s="223"/>
      <c r="AB117" s="223"/>
      <c r="AC117" s="76"/>
      <c r="AD117" s="76"/>
      <c r="AE117" s="221"/>
      <c r="AF117" s="221"/>
      <c r="AG117" s="79"/>
      <c r="AH117" s="102">
        <v>4</v>
      </c>
      <c r="AI117" s="103"/>
      <c r="AJ117" s="104"/>
      <c r="AK117" s="105"/>
      <c r="AL117" s="106"/>
      <c r="AM117" s="107"/>
      <c r="AN117" s="107"/>
      <c r="AO117" s="107"/>
      <c r="AP117" s="107"/>
      <c r="AQ117" s="108">
        <f>IF(AP117&lt;AM117,(AP117+1)-AM117,AP117-AM117)</f>
        <v>0</v>
      </c>
      <c r="AR117" s="108">
        <f>IF(AO117&lt;AN117,(AO117+1)-AN117,AO117-AN117)</f>
        <v>0</v>
      </c>
      <c r="AS117" s="109" t="str">
        <f>IF(AR117&lt;&gt;0,1,"")</f>
        <v/>
      </c>
      <c r="AT117" s="110" t="str">
        <f>IF(AM117&lt;&gt;0,AM117-(6/24)+1440,"")</f>
        <v/>
      </c>
      <c r="AU117" s="111"/>
      <c r="AV117" s="112"/>
      <c r="AW117" s="112"/>
      <c r="AX117" s="111"/>
      <c r="AY117" s="88"/>
      <c r="AZ117" s="240"/>
      <c r="BA117" s="111"/>
      <c r="BB117" s="111"/>
      <c r="BC117" s="113"/>
      <c r="BD117" s="112">
        <f>BC117*0.0004536</f>
        <v>0</v>
      </c>
      <c r="BE117" s="114"/>
      <c r="BF117" s="115"/>
      <c r="BG117" s="115"/>
      <c r="BH117" s="102"/>
      <c r="BI117" s="116"/>
      <c r="BJ117" s="116"/>
      <c r="BK117" s="116"/>
      <c r="BL117" s="116"/>
      <c r="BM117" s="117"/>
      <c r="BN117" s="117"/>
      <c r="BO117" s="117"/>
      <c r="BP117" s="118"/>
      <c r="BQ117" s="119"/>
      <c r="BR117" s="119"/>
      <c r="BS117" s="119"/>
      <c r="BT117" s="120"/>
      <c r="BU117" s="121"/>
      <c r="BV117" s="120"/>
      <c r="BW117" s="122"/>
      <c r="BX117" s="122"/>
      <c r="BY117" s="122"/>
      <c r="BZ117" s="122"/>
      <c r="CA117" s="122"/>
      <c r="CB117" s="122"/>
      <c r="CC117" s="122"/>
      <c r="CD117" s="122"/>
      <c r="CE117" s="122"/>
      <c r="CF117" s="122"/>
      <c r="CG117" s="122"/>
      <c r="CH117" s="122"/>
      <c r="CI117" s="212"/>
      <c r="CJ117" s="122"/>
      <c r="CK117" s="112">
        <f>((CJ117/3.8)*6.7)/1000</f>
        <v>0</v>
      </c>
      <c r="CL117" s="122"/>
      <c r="CM117" s="114">
        <f>((CL117*6.7)/1)/1000</f>
        <v>0</v>
      </c>
      <c r="CN117" s="114" t="str">
        <f>IF(A117="","",IF(CK117=0,CM117,CK117)/2.2)</f>
        <v/>
      </c>
      <c r="CO117" s="114" t="str">
        <f>IF(A117="","",(CP117/$BD$4))</f>
        <v/>
      </c>
      <c r="CP117" s="114" t="str">
        <f>IF(A117="","",IF(CJ117="",(AJ117*$BA$4),CJ117))</f>
        <v/>
      </c>
      <c r="CQ117" s="99"/>
      <c r="CR117" s="114">
        <f>AY117-BA117</f>
        <v>0</v>
      </c>
      <c r="CS117" s="122"/>
      <c r="CT117" s="202"/>
      <c r="CU117" s="203"/>
      <c r="CV117" s="203"/>
      <c r="CW117" s="204"/>
      <c r="CY117" s="265"/>
      <c r="CZ117" s="76"/>
    </row>
    <row r="118" spans="1:104" s="18" customFormat="1" ht="13.8" hidden="1" thickBot="1" x14ac:dyDescent="0.3">
      <c r="A118" s="124"/>
      <c r="B118" s="125" t="str">
        <f t="shared" si="4"/>
        <v/>
      </c>
      <c r="C118" s="126"/>
      <c r="D118" s="127"/>
      <c r="E118" s="127"/>
      <c r="F118" s="127"/>
      <c r="G118" s="127"/>
      <c r="H118" s="127"/>
      <c r="I118" s="128"/>
      <c r="J118" s="128"/>
      <c r="K118" s="128"/>
      <c r="L118" s="128"/>
      <c r="M118" s="224"/>
      <c r="N118" s="128"/>
      <c r="O118" s="128"/>
      <c r="P118" s="125"/>
      <c r="Q118" s="224"/>
      <c r="R118" s="224"/>
      <c r="S118" s="125"/>
      <c r="T118" s="125"/>
      <c r="U118" s="125"/>
      <c r="V118" s="225"/>
      <c r="W118" s="225"/>
      <c r="X118" s="225"/>
      <c r="Y118" s="129"/>
      <c r="Z118" s="129"/>
      <c r="AA118" s="226"/>
      <c r="AB118" s="226"/>
      <c r="AC118" s="125"/>
      <c r="AD118" s="125"/>
      <c r="AE118" s="224"/>
      <c r="AF118" s="224"/>
      <c r="AG118" s="130"/>
      <c r="AH118" s="238" t="s">
        <v>141</v>
      </c>
      <c r="AI118" s="239"/>
      <c r="AJ118" s="131"/>
      <c r="AK118" s="132"/>
      <c r="AL118" s="132"/>
      <c r="AM118" s="132"/>
      <c r="AN118" s="132"/>
      <c r="AO118" s="132"/>
      <c r="AP118" s="133"/>
      <c r="AQ118" s="133">
        <f>SUM(AQ114:AQ117)</f>
        <v>0.36805555555555564</v>
      </c>
      <c r="AR118" s="133">
        <f>SUM(AR114:AR117)</f>
        <v>0.29861111111111105</v>
      </c>
      <c r="AS118" s="134">
        <f>SUM(AS114:AS117)</f>
        <v>2</v>
      </c>
      <c r="AT118" s="134"/>
      <c r="AU118" s="214"/>
      <c r="AV118" s="135"/>
      <c r="AW118" s="135"/>
      <c r="AX118" s="135"/>
      <c r="AY118" s="132"/>
      <c r="AZ118" s="132"/>
      <c r="BA118" s="132"/>
      <c r="BB118" s="132"/>
      <c r="BC118" s="136"/>
      <c r="BD118" s="135"/>
      <c r="BE118" s="135"/>
      <c r="BF118" s="137"/>
      <c r="BG118" s="137"/>
      <c r="BH118" s="239"/>
      <c r="BI118" s="239"/>
      <c r="BJ118" s="239"/>
      <c r="BK118" s="138"/>
      <c r="BL118" s="138"/>
      <c r="BM118" s="138"/>
      <c r="BN118" s="138"/>
      <c r="BO118" s="138"/>
      <c r="BP118" s="139"/>
      <c r="BQ118" s="139"/>
      <c r="BR118" s="139"/>
      <c r="BS118" s="139"/>
      <c r="BT118" s="140"/>
      <c r="BU118" s="140"/>
      <c r="BV118" s="140"/>
      <c r="BW118" s="132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214"/>
      <c r="CJ118" s="132"/>
      <c r="CK118" s="135">
        <f>SUM(CK114:CK117)</f>
        <v>68.682052631578955</v>
      </c>
      <c r="CL118" s="132"/>
      <c r="CM118" s="135">
        <f>SUM(CM114:CM117)</f>
        <v>36.374300000000005</v>
      </c>
      <c r="CN118" s="135">
        <f>SUM(CN114:CN117)</f>
        <v>47.752887559808613</v>
      </c>
      <c r="CO118" s="135">
        <f>SUM(CO114:CO117)</f>
        <v>503462.7611949619</v>
      </c>
      <c r="CP118" s="135">
        <f>SUM(CP114:CP117)</f>
        <v>1913196.1439999999</v>
      </c>
      <c r="CQ118" s="135">
        <f>SUM(CQ114:CQ117)</f>
        <v>0.85288755980861808</v>
      </c>
      <c r="CR118" s="132"/>
      <c r="CS118" s="132"/>
      <c r="CT118" s="132"/>
      <c r="CU118" s="132"/>
      <c r="CV118" s="132"/>
      <c r="CW118" s="141"/>
      <c r="CY118" s="214"/>
      <c r="CZ118" s="214"/>
    </row>
    <row r="119" spans="1:104" s="18" customFormat="1" ht="13.8" thickBot="1" x14ac:dyDescent="0.3">
      <c r="A119" s="100">
        <v>4345</v>
      </c>
      <c r="B119" s="51" t="str">
        <f>IF(AJ119="","",A119&amp;"-"&amp;AJ119&amp;"-"&amp;AH119)</f>
        <v>4345-4137-1</v>
      </c>
      <c r="C119" s="52">
        <v>38</v>
      </c>
      <c r="D119" s="53" t="s">
        <v>291</v>
      </c>
      <c r="E119" s="53" t="s">
        <v>278</v>
      </c>
      <c r="F119" s="53" t="s">
        <v>212</v>
      </c>
      <c r="G119" s="53" t="s">
        <v>221</v>
      </c>
      <c r="H119" s="53"/>
      <c r="I119" s="70"/>
      <c r="J119" s="54"/>
      <c r="K119" s="54"/>
      <c r="L119" s="54"/>
      <c r="M119" s="218"/>
      <c r="N119" s="54"/>
      <c r="O119" s="54"/>
      <c r="P119" s="51"/>
      <c r="Q119" s="218"/>
      <c r="R119" s="218"/>
      <c r="S119" s="51"/>
      <c r="T119" s="51"/>
      <c r="U119" s="51"/>
      <c r="V119" s="219"/>
      <c r="W119" s="219"/>
      <c r="X119" s="220"/>
      <c r="Y119" s="55"/>
      <c r="Z119" s="55"/>
      <c r="AA119" s="219"/>
      <c r="AB119" s="219"/>
      <c r="AC119" s="51"/>
      <c r="AD119" s="51"/>
      <c r="AE119" s="218"/>
      <c r="AF119" s="218"/>
      <c r="AG119" s="55"/>
      <c r="AH119" s="56">
        <v>1</v>
      </c>
      <c r="AI119" s="57">
        <v>44331</v>
      </c>
      <c r="AJ119" s="58" t="s">
        <v>298</v>
      </c>
      <c r="AK119" s="59" t="s">
        <v>208</v>
      </c>
      <c r="AL119" s="59" t="s">
        <v>216</v>
      </c>
      <c r="AM119" s="60">
        <v>0.53472222222222221</v>
      </c>
      <c r="AN119" s="60">
        <v>0.54166666666666663</v>
      </c>
      <c r="AO119" s="60">
        <v>0.67361111111111116</v>
      </c>
      <c r="AP119" s="60">
        <v>0.67708333333333337</v>
      </c>
      <c r="AQ119" s="61">
        <f>IF(AP119&lt;AM119,(AP119+1)-AM119,AP119-AM119)</f>
        <v>0.14236111111111116</v>
      </c>
      <c r="AR119" s="61">
        <f>IF(AO119&lt;AN119,(AO119+1)-AN119,AO119-AN119)</f>
        <v>0.13194444444444453</v>
      </c>
      <c r="AS119" s="62">
        <f>IF(AR119&lt;&gt;0,1,"")</f>
        <v>1</v>
      </c>
      <c r="AT119" s="63">
        <f>IF(AM119&lt;&gt;0,AM119-(6/24)+1440,"")</f>
        <v>1440.2847222222222</v>
      </c>
      <c r="AU119" s="88">
        <v>22.2</v>
      </c>
      <c r="AV119" s="152"/>
      <c r="AW119" s="152"/>
      <c r="AX119" s="66"/>
      <c r="AY119" s="244">
        <v>26.7</v>
      </c>
      <c r="AZ119" s="111"/>
      <c r="BA119" s="111">
        <v>7.7</v>
      </c>
      <c r="BB119" s="66"/>
      <c r="BC119" s="51">
        <v>95550</v>
      </c>
      <c r="BD119" s="65">
        <f>BC119*0.0004536</f>
        <v>43.341480000000004</v>
      </c>
      <c r="BE119" s="67"/>
      <c r="BF119" s="68"/>
      <c r="BG119" s="68"/>
      <c r="BH119" s="69">
        <v>3</v>
      </c>
      <c r="BI119" s="70"/>
      <c r="BJ119" s="70"/>
      <c r="BK119" s="70"/>
      <c r="BL119" s="70"/>
      <c r="BM119" s="71"/>
      <c r="BN119" s="71"/>
      <c r="BO119" s="71"/>
      <c r="BP119" s="72">
        <v>3</v>
      </c>
      <c r="BQ119" s="73"/>
      <c r="BR119" s="73"/>
      <c r="BS119" s="73"/>
      <c r="BT119" s="74"/>
      <c r="BU119" s="75"/>
      <c r="BV119" s="74"/>
      <c r="BW119" s="51"/>
      <c r="BX119" s="51"/>
      <c r="BY119" s="51"/>
      <c r="BZ119" s="51"/>
      <c r="CA119" s="51"/>
      <c r="CB119" s="51"/>
      <c r="CC119" s="51"/>
      <c r="CD119" s="51"/>
      <c r="CE119" s="51"/>
      <c r="CF119" s="51"/>
      <c r="CG119" s="51"/>
      <c r="CH119" s="51"/>
      <c r="CI119" s="212">
        <v>43.432000000000002</v>
      </c>
      <c r="CJ119" s="51"/>
      <c r="CK119" s="65">
        <f>((CJ119/3.8)*6.7)/1000</f>
        <v>0</v>
      </c>
      <c r="CL119" s="76">
        <v>7332</v>
      </c>
      <c r="CM119" s="67">
        <f>((CL119*6.7)/1)/1000</f>
        <v>49.124400000000001</v>
      </c>
      <c r="CN119" s="67">
        <f>IF(A119="","",IF(CK119=0,CM119,CK119)/2.2)</f>
        <v>22.329272727272727</v>
      </c>
      <c r="CO119" s="67">
        <f>IF(A119="","",(CP119/$BD$4))</f>
        <v>493808.73013618472</v>
      </c>
      <c r="CP119" s="67">
        <f>IF(A119="","",IF(CJ119="",(AJ119*$BA$4),CJ119))</f>
        <v>1876510.1040000001</v>
      </c>
      <c r="CQ119" s="64">
        <f>CN119-AU119</f>
        <v>0.12927272727272765</v>
      </c>
      <c r="CR119" s="67">
        <f>AY119-BA119</f>
        <v>19</v>
      </c>
      <c r="CS119" s="155"/>
      <c r="CT119" s="199"/>
      <c r="CU119" s="200"/>
      <c r="CV119" s="200"/>
      <c r="CW119" s="201"/>
      <c r="CY119" s="228" t="s">
        <v>697</v>
      </c>
      <c r="CZ119" s="228"/>
    </row>
    <row r="120" spans="1:104" s="18" customFormat="1" ht="13.8" thickBot="1" x14ac:dyDescent="0.3">
      <c r="A120" s="100">
        <v>4345</v>
      </c>
      <c r="B120" s="76" t="str">
        <f>IF(AJ120="","",A120&amp;"-"&amp;AJ120&amp;"-"&amp;AH120)</f>
        <v>4345-4138-2</v>
      </c>
      <c r="C120" s="77">
        <v>38</v>
      </c>
      <c r="D120" s="83" t="s">
        <v>291</v>
      </c>
      <c r="E120" s="83" t="s">
        <v>278</v>
      </c>
      <c r="F120" s="83" t="s">
        <v>212</v>
      </c>
      <c r="G120" s="83" t="s">
        <v>221</v>
      </c>
      <c r="H120" s="76"/>
      <c r="I120" s="76"/>
      <c r="J120" s="78"/>
      <c r="K120" s="78"/>
      <c r="L120" s="78"/>
      <c r="M120" s="221"/>
      <c r="N120" s="78"/>
      <c r="O120" s="78"/>
      <c r="P120" s="76"/>
      <c r="Q120" s="221"/>
      <c r="R120" s="221"/>
      <c r="S120" s="76"/>
      <c r="T120" s="76"/>
      <c r="U120" s="76"/>
      <c r="V120" s="222"/>
      <c r="W120" s="222"/>
      <c r="X120" s="222"/>
      <c r="Y120" s="79"/>
      <c r="Z120" s="79"/>
      <c r="AA120" s="223"/>
      <c r="AB120" s="223"/>
      <c r="AC120" s="76"/>
      <c r="AD120" s="76"/>
      <c r="AE120" s="221"/>
      <c r="AF120" s="221"/>
      <c r="AG120" s="79"/>
      <c r="AH120" s="80">
        <v>2</v>
      </c>
      <c r="AI120" s="81">
        <v>44331</v>
      </c>
      <c r="AJ120" s="82" t="s">
        <v>266</v>
      </c>
      <c r="AK120" s="83" t="s">
        <v>216</v>
      </c>
      <c r="AL120" s="83" t="s">
        <v>208</v>
      </c>
      <c r="AM120" s="84">
        <v>0.72222222222222221</v>
      </c>
      <c r="AN120" s="84">
        <v>0.73958333333333337</v>
      </c>
      <c r="AO120" s="84">
        <v>0.87152777777777779</v>
      </c>
      <c r="AP120" s="84">
        <v>0.87847222222222221</v>
      </c>
      <c r="AQ120" s="85">
        <f>IF(AP120&lt;AM120,(AP120+1)-AM120,AP120-AM120)</f>
        <v>0.15625</v>
      </c>
      <c r="AR120" s="85">
        <f>IF(AO120&lt;AN120,(AO120+1)-AN120,AO120-AN120)</f>
        <v>0.13194444444444442</v>
      </c>
      <c r="AS120" s="86">
        <f>IF(AR120&lt;&gt;0,1,"")</f>
        <v>1</v>
      </c>
      <c r="AT120" s="87">
        <f>IF(AM120&lt;&gt;0,AM120-(6/24)+1440,"")</f>
        <v>1440.4722222222222</v>
      </c>
      <c r="AU120" s="88">
        <v>16</v>
      </c>
      <c r="AV120" s="152"/>
      <c r="AW120" s="152"/>
      <c r="AX120" s="66"/>
      <c r="AY120" s="111">
        <v>23.9</v>
      </c>
      <c r="AZ120" s="111"/>
      <c r="BA120" s="258">
        <f>13.7/2.2</f>
        <v>6.2272727272727266</v>
      </c>
      <c r="BB120" s="88"/>
      <c r="BC120" s="90" t="s">
        <v>510</v>
      </c>
      <c r="BD120" s="89">
        <f>BC120*0.0004536</f>
        <v>36.632282400000001</v>
      </c>
      <c r="BE120" s="91"/>
      <c r="BF120" s="92"/>
      <c r="BG120" s="92"/>
      <c r="BH120" s="80">
        <v>4</v>
      </c>
      <c r="BI120" s="93"/>
      <c r="BJ120" s="93"/>
      <c r="BK120" s="93"/>
      <c r="BL120" s="93"/>
      <c r="BM120" s="94"/>
      <c r="BN120" s="94"/>
      <c r="BO120" s="94"/>
      <c r="BP120" s="95">
        <v>4</v>
      </c>
      <c r="BQ120" s="96"/>
      <c r="BR120" s="96"/>
      <c r="BS120" s="96"/>
      <c r="BT120" s="97"/>
      <c r="BU120" s="98"/>
      <c r="BV120" s="97"/>
      <c r="BW120" s="76"/>
      <c r="BX120" s="76"/>
      <c r="BY120" s="76"/>
      <c r="BZ120" s="76"/>
      <c r="CA120" s="76"/>
      <c r="CB120" s="76"/>
      <c r="CC120" s="76"/>
      <c r="CD120" s="76"/>
      <c r="CE120" s="76"/>
      <c r="CF120" s="76"/>
      <c r="CG120" s="76"/>
      <c r="CH120" s="76"/>
      <c r="CI120" s="212">
        <v>34.200000000000003</v>
      </c>
      <c r="CJ120" s="76"/>
      <c r="CK120" s="89">
        <f>((CJ120/3.8)*6.7)/1000</f>
        <v>0</v>
      </c>
      <c r="CL120" s="76">
        <v>5266</v>
      </c>
      <c r="CM120" s="91">
        <f>((CL120*6.7)/1)/1000</f>
        <v>35.282200000000003</v>
      </c>
      <c r="CN120" s="91">
        <f>IF(A120="","",IF(CK120=0,CM120,CK120)/2.2)</f>
        <v>16.037363636363636</v>
      </c>
      <c r="CO120" s="91">
        <f>IF(A120="","",(CP120/$BD$4))</f>
        <v>493928.09410286014</v>
      </c>
      <c r="CP120" s="91">
        <f>IF(A120="","",IF(CJ120="",(AJ120*$BA$4),CJ120))</f>
        <v>1876963.696</v>
      </c>
      <c r="CQ120" s="99">
        <f>CN120-AU120</f>
        <v>3.7363636363636488E-2</v>
      </c>
      <c r="CR120" s="91">
        <f>AY120-BA120</f>
        <v>17.672727272727272</v>
      </c>
      <c r="CS120" s="168"/>
      <c r="CT120" s="81"/>
      <c r="CU120" s="192"/>
      <c r="CV120" s="192"/>
      <c r="CW120" s="169"/>
      <c r="CY120" s="83" t="s">
        <v>697</v>
      </c>
      <c r="CZ120" s="83"/>
    </row>
    <row r="121" spans="1:104" s="18" customFormat="1" ht="13.8" hidden="1" thickBot="1" x14ac:dyDescent="0.3">
      <c r="A121" s="100"/>
      <c r="B121" s="76" t="str">
        <f>IF(AJ121="","",A121&amp;"-"&amp;AJ121&amp;"-"&amp;AH121)</f>
        <v/>
      </c>
      <c r="C121" s="77"/>
      <c r="D121" s="83"/>
      <c r="E121" s="83"/>
      <c r="F121" s="83"/>
      <c r="G121" s="76"/>
      <c r="H121" s="76"/>
      <c r="I121" s="76"/>
      <c r="J121" s="78"/>
      <c r="K121" s="78"/>
      <c r="L121" s="78"/>
      <c r="M121" s="221"/>
      <c r="N121" s="78"/>
      <c r="O121" s="78"/>
      <c r="P121" s="76"/>
      <c r="Q121" s="221"/>
      <c r="R121" s="221"/>
      <c r="S121" s="76"/>
      <c r="T121" s="76"/>
      <c r="U121" s="76"/>
      <c r="V121" s="222"/>
      <c r="W121" s="222"/>
      <c r="X121" s="222"/>
      <c r="Y121" s="79"/>
      <c r="Z121" s="79"/>
      <c r="AA121" s="223"/>
      <c r="AB121" s="223"/>
      <c r="AC121" s="76"/>
      <c r="AD121" s="76"/>
      <c r="AE121" s="221"/>
      <c r="AF121" s="221"/>
      <c r="AG121" s="79"/>
      <c r="AH121" s="80">
        <v>3</v>
      </c>
      <c r="AI121" s="81"/>
      <c r="AJ121" s="82"/>
      <c r="AK121" s="83"/>
      <c r="AL121" s="83"/>
      <c r="AM121" s="84"/>
      <c r="AN121" s="84"/>
      <c r="AO121" s="84"/>
      <c r="AP121" s="192"/>
      <c r="AQ121" s="85">
        <f>IF(AP121&lt;AM121,(AP121+1)-AM121,AP121-AM121)</f>
        <v>0</v>
      </c>
      <c r="AR121" s="85">
        <f>IF(AO121&lt;AN121,(AO121+1)-AN121,AO121-AN121)</f>
        <v>0</v>
      </c>
      <c r="AS121" s="86" t="str">
        <f>IF(AR121&lt;&gt;0,1,"")</f>
        <v/>
      </c>
      <c r="AT121" s="87" t="str">
        <f>IF(AM121&lt;&gt;0,AM121-(6/24)+1440,"")</f>
        <v/>
      </c>
      <c r="AU121" s="88"/>
      <c r="AV121" s="152"/>
      <c r="AW121" s="152"/>
      <c r="AX121" s="66"/>
      <c r="AY121" s="111"/>
      <c r="AZ121" s="111"/>
      <c r="BA121" s="111"/>
      <c r="BB121" s="88"/>
      <c r="BC121" s="90"/>
      <c r="BD121" s="89">
        <f>BC121*0.0004536</f>
        <v>0</v>
      </c>
      <c r="BE121" s="91"/>
      <c r="BF121" s="92"/>
      <c r="BG121" s="92"/>
      <c r="BH121" s="80"/>
      <c r="BI121" s="93"/>
      <c r="BJ121" s="93"/>
      <c r="BK121" s="93"/>
      <c r="BL121" s="93"/>
      <c r="BM121" s="94"/>
      <c r="BN121" s="94"/>
      <c r="BO121" s="94"/>
      <c r="BP121" s="95"/>
      <c r="BQ121" s="96"/>
      <c r="BR121" s="96"/>
      <c r="BS121" s="96"/>
      <c r="BT121" s="97"/>
      <c r="BU121" s="98"/>
      <c r="BV121" s="97"/>
      <c r="BW121" s="76"/>
      <c r="BX121" s="76"/>
      <c r="BY121" s="76"/>
      <c r="BZ121" s="76"/>
      <c r="CA121" s="76"/>
      <c r="CB121" s="76"/>
      <c r="CC121" s="76"/>
      <c r="CD121" s="76"/>
      <c r="CE121" s="76"/>
      <c r="CF121" s="76"/>
      <c r="CG121" s="76"/>
      <c r="CH121" s="76"/>
      <c r="CI121" s="212"/>
      <c r="CJ121" s="76"/>
      <c r="CK121" s="89">
        <f>((CJ121/3.8)*6.7)/1000</f>
        <v>0</v>
      </c>
      <c r="CL121" s="76"/>
      <c r="CM121" s="91">
        <f>((CL121*6.7)/1)/1000</f>
        <v>0</v>
      </c>
      <c r="CN121" s="91" t="str">
        <f>IF(A121="","",IF(CK121=0,CM121,CK121)/2.2)</f>
        <v/>
      </c>
      <c r="CO121" s="91" t="str">
        <f>IF(A121="","",(CP121/$BD$4))</f>
        <v/>
      </c>
      <c r="CP121" s="91" t="str">
        <f>IF(A121="","",IF(CJ121="",(AJ121*$BA$4),CJ121))</f>
        <v/>
      </c>
      <c r="CQ121" s="99"/>
      <c r="CR121" s="91">
        <f>AY121-BA121</f>
        <v>0</v>
      </c>
      <c r="CS121" s="83"/>
      <c r="CT121" s="81"/>
      <c r="CU121" s="192"/>
      <c r="CV121" s="192"/>
      <c r="CW121" s="169"/>
      <c r="CY121" s="76"/>
      <c r="CZ121" s="76"/>
    </row>
    <row r="122" spans="1:104" s="18" customFormat="1" ht="13.8" hidden="1" thickBot="1" x14ac:dyDescent="0.3">
      <c r="A122" s="100"/>
      <c r="B122" s="76" t="str">
        <f>IF(AJ122="","",A122&amp;"-"&amp;AJ122&amp;"-"&amp;AH122)</f>
        <v/>
      </c>
      <c r="C122" s="77"/>
      <c r="D122" s="83"/>
      <c r="E122" s="83"/>
      <c r="F122" s="83"/>
      <c r="G122" s="76"/>
      <c r="H122" s="76"/>
      <c r="I122" s="76"/>
      <c r="J122" s="78"/>
      <c r="K122" s="78"/>
      <c r="L122" s="78"/>
      <c r="M122" s="221"/>
      <c r="N122" s="78"/>
      <c r="O122" s="78"/>
      <c r="P122" s="76"/>
      <c r="Q122" s="221"/>
      <c r="R122" s="221"/>
      <c r="S122" s="76"/>
      <c r="T122" s="76"/>
      <c r="U122" s="76"/>
      <c r="V122" s="222"/>
      <c r="W122" s="222"/>
      <c r="X122" s="222"/>
      <c r="Y122" s="79"/>
      <c r="Z122" s="79"/>
      <c r="AA122" s="223"/>
      <c r="AB122" s="223"/>
      <c r="AC122" s="76"/>
      <c r="AD122" s="76"/>
      <c r="AE122" s="221"/>
      <c r="AF122" s="221"/>
      <c r="AG122" s="79"/>
      <c r="AH122" s="102">
        <v>4</v>
      </c>
      <c r="AI122" s="103"/>
      <c r="AJ122" s="104"/>
      <c r="AK122" s="105"/>
      <c r="AL122" s="106"/>
      <c r="AM122" s="107"/>
      <c r="AN122" s="107"/>
      <c r="AO122" s="107"/>
      <c r="AP122" s="107"/>
      <c r="AQ122" s="108">
        <f>IF(AP122&lt;AM122,(AP122+1)-AM122,AP122-AM122)</f>
        <v>0</v>
      </c>
      <c r="AR122" s="108">
        <f>IF(AO122&lt;AN122,(AO122+1)-AN122,AO122-AN122)</f>
        <v>0</v>
      </c>
      <c r="AS122" s="109" t="str">
        <f>IF(AR122&lt;&gt;0,1,"")</f>
        <v/>
      </c>
      <c r="AT122" s="110" t="str">
        <f>IF(AM122&lt;&gt;0,AM122-(6/24)+1440,"")</f>
        <v/>
      </c>
      <c r="AU122" s="111"/>
      <c r="AV122" s="112"/>
      <c r="AW122" s="112"/>
      <c r="AX122" s="111"/>
      <c r="AY122" s="88"/>
      <c r="AZ122" s="240"/>
      <c r="BA122" s="111"/>
      <c r="BB122" s="111"/>
      <c r="BC122" s="113"/>
      <c r="BD122" s="112">
        <f>BC122*0.0004536</f>
        <v>0</v>
      </c>
      <c r="BE122" s="114"/>
      <c r="BF122" s="115"/>
      <c r="BG122" s="115"/>
      <c r="BH122" s="102"/>
      <c r="BI122" s="116"/>
      <c r="BJ122" s="116"/>
      <c r="BK122" s="116"/>
      <c r="BL122" s="116"/>
      <c r="BM122" s="117"/>
      <c r="BN122" s="117"/>
      <c r="BO122" s="117"/>
      <c r="BP122" s="118"/>
      <c r="BQ122" s="119"/>
      <c r="BR122" s="119"/>
      <c r="BS122" s="119"/>
      <c r="BT122" s="120"/>
      <c r="BU122" s="121"/>
      <c r="BV122" s="120"/>
      <c r="BW122" s="122"/>
      <c r="BX122" s="122"/>
      <c r="BY122" s="122"/>
      <c r="BZ122" s="122"/>
      <c r="CA122" s="122"/>
      <c r="CB122" s="122"/>
      <c r="CC122" s="122"/>
      <c r="CD122" s="122"/>
      <c r="CE122" s="122"/>
      <c r="CF122" s="122"/>
      <c r="CG122" s="122"/>
      <c r="CH122" s="122"/>
      <c r="CI122" s="212"/>
      <c r="CJ122" s="122"/>
      <c r="CK122" s="112">
        <f>((CJ122/3.8)*6.7)/1000</f>
        <v>0</v>
      </c>
      <c r="CL122" s="122"/>
      <c r="CM122" s="114">
        <f>((CL122*6.7)/1)/1000</f>
        <v>0</v>
      </c>
      <c r="CN122" s="114" t="str">
        <f>IF(A122="","",IF(CK122=0,CM122,CK122)/2.2)</f>
        <v/>
      </c>
      <c r="CO122" s="114" t="str">
        <f>IF(A122="","",(CP122/$BD$4))</f>
        <v/>
      </c>
      <c r="CP122" s="114" t="str">
        <f>IF(A122="","",IF(CJ122="",(AJ122*$BA$4),CJ122))</f>
        <v/>
      </c>
      <c r="CQ122" s="99"/>
      <c r="CR122" s="114">
        <f>AY122-BA122</f>
        <v>0</v>
      </c>
      <c r="CS122" s="122"/>
      <c r="CT122" s="202"/>
      <c r="CU122" s="203"/>
      <c r="CV122" s="203"/>
      <c r="CW122" s="204"/>
      <c r="CY122" s="76"/>
      <c r="CZ122" s="76"/>
    </row>
    <row r="123" spans="1:104" s="18" customFormat="1" ht="13.8" hidden="1" thickBot="1" x14ac:dyDescent="0.3">
      <c r="A123" s="124"/>
      <c r="B123" s="125" t="str">
        <f>IF(AJ123="","",A123&amp;"-"&amp;AJ123&amp;"-"&amp;AH123)</f>
        <v/>
      </c>
      <c r="C123" s="126"/>
      <c r="D123" s="127"/>
      <c r="E123" s="127"/>
      <c r="F123" s="127"/>
      <c r="G123" s="127"/>
      <c r="H123" s="127"/>
      <c r="I123" s="128"/>
      <c r="J123" s="128"/>
      <c r="K123" s="128"/>
      <c r="L123" s="128"/>
      <c r="M123" s="224"/>
      <c r="N123" s="128"/>
      <c r="O123" s="128"/>
      <c r="P123" s="125"/>
      <c r="Q123" s="224"/>
      <c r="R123" s="224"/>
      <c r="S123" s="125"/>
      <c r="T123" s="125"/>
      <c r="U123" s="125"/>
      <c r="V123" s="225"/>
      <c r="W123" s="225"/>
      <c r="X123" s="225"/>
      <c r="Y123" s="129"/>
      <c r="Z123" s="129"/>
      <c r="AA123" s="226"/>
      <c r="AB123" s="226"/>
      <c r="AC123" s="125"/>
      <c r="AD123" s="125"/>
      <c r="AE123" s="224"/>
      <c r="AF123" s="224"/>
      <c r="AG123" s="130"/>
      <c r="AH123" s="238" t="s">
        <v>141</v>
      </c>
      <c r="AI123" s="239"/>
      <c r="AJ123" s="131"/>
      <c r="AK123" s="132"/>
      <c r="AL123" s="132"/>
      <c r="AM123" s="132"/>
      <c r="AN123" s="132"/>
      <c r="AO123" s="132"/>
      <c r="AP123" s="133"/>
      <c r="AQ123" s="133">
        <f>SUM(AQ119:AQ122)</f>
        <v>0.29861111111111116</v>
      </c>
      <c r="AR123" s="133">
        <f>SUM(AR119:AR122)</f>
        <v>0.26388888888888895</v>
      </c>
      <c r="AS123" s="134">
        <f>SUM(AS119:AS122)</f>
        <v>2</v>
      </c>
      <c r="AT123" s="134"/>
      <c r="AU123" s="214"/>
      <c r="AV123" s="135"/>
      <c r="AW123" s="135"/>
      <c r="AX123" s="135"/>
      <c r="AY123" s="132"/>
      <c r="AZ123" s="132"/>
      <c r="BA123" s="132"/>
      <c r="BB123" s="132"/>
      <c r="BC123" s="136"/>
      <c r="BD123" s="135"/>
      <c r="BE123" s="135"/>
      <c r="BF123" s="137"/>
      <c r="BG123" s="137"/>
      <c r="BH123" s="239"/>
      <c r="BI123" s="239"/>
      <c r="BJ123" s="239"/>
      <c r="BK123" s="138"/>
      <c r="BL123" s="138"/>
      <c r="BM123" s="138"/>
      <c r="BN123" s="138"/>
      <c r="BO123" s="138"/>
      <c r="BP123" s="139"/>
      <c r="BQ123" s="139"/>
      <c r="BR123" s="139"/>
      <c r="BS123" s="139"/>
      <c r="BT123" s="140"/>
      <c r="BU123" s="140"/>
      <c r="BV123" s="140"/>
      <c r="BW123" s="132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214"/>
      <c r="CJ123" s="132"/>
      <c r="CK123" s="135">
        <f>SUM(CK119:CK122)</f>
        <v>0</v>
      </c>
      <c r="CL123" s="132"/>
      <c r="CM123" s="135">
        <f>SUM(CM119:CM122)</f>
        <v>84.406599999999997</v>
      </c>
      <c r="CN123" s="135">
        <f>SUM(CN119:CN122)</f>
        <v>38.36663636363636</v>
      </c>
      <c r="CO123" s="135">
        <f>SUM(CO119:CO122)</f>
        <v>987736.82423904492</v>
      </c>
      <c r="CP123" s="135">
        <f>SUM(CP119:CP122)</f>
        <v>3753473.8</v>
      </c>
      <c r="CQ123" s="135">
        <f>SUM(CQ119:CQ122)</f>
        <v>0.16663636363636414</v>
      </c>
      <c r="CR123" s="132"/>
      <c r="CS123" s="132"/>
      <c r="CT123" s="132"/>
      <c r="CU123" s="132"/>
      <c r="CV123" s="132"/>
      <c r="CW123" s="141"/>
      <c r="CY123" s="214"/>
      <c r="CZ123" s="214"/>
    </row>
    <row r="124" spans="1:104" s="18" customFormat="1" ht="13.8" thickBot="1" x14ac:dyDescent="0.3">
      <c r="A124" s="100">
        <v>4346</v>
      </c>
      <c r="B124" s="51" t="str">
        <f t="shared" ref="B124:B138" si="5">IF(AJ124="","",A124&amp;"-"&amp;AJ124&amp;"-"&amp;AH124)</f>
        <v>4346-4139-1</v>
      </c>
      <c r="C124" s="52">
        <v>38</v>
      </c>
      <c r="D124" s="53" t="s">
        <v>283</v>
      </c>
      <c r="E124" s="53" t="s">
        <v>206</v>
      </c>
      <c r="F124" s="53" t="s">
        <v>534</v>
      </c>
      <c r="G124" s="53" t="s">
        <v>535</v>
      </c>
      <c r="H124" s="53"/>
      <c r="I124" s="70"/>
      <c r="J124" s="54"/>
      <c r="K124" s="54"/>
      <c r="L124" s="54"/>
      <c r="M124" s="218"/>
      <c r="N124" s="54"/>
      <c r="O124" s="54"/>
      <c r="P124" s="51"/>
      <c r="Q124" s="218"/>
      <c r="R124" s="218"/>
      <c r="S124" s="51"/>
      <c r="T124" s="51"/>
      <c r="U124" s="51"/>
      <c r="V124" s="219"/>
      <c r="W124" s="219"/>
      <c r="X124" s="220"/>
      <c r="Y124" s="55"/>
      <c r="Z124" s="55"/>
      <c r="AA124" s="219"/>
      <c r="AB124" s="219"/>
      <c r="AC124" s="51"/>
      <c r="AD124" s="51"/>
      <c r="AE124" s="218"/>
      <c r="AF124" s="218"/>
      <c r="AG124" s="55"/>
      <c r="AH124" s="56">
        <v>1</v>
      </c>
      <c r="AI124" s="57">
        <v>44331</v>
      </c>
      <c r="AJ124" s="58" t="s">
        <v>265</v>
      </c>
      <c r="AK124" s="59" t="s">
        <v>208</v>
      </c>
      <c r="AL124" s="59" t="s">
        <v>216</v>
      </c>
      <c r="AM124" s="60">
        <v>0.96180555555555547</v>
      </c>
      <c r="AN124" s="60">
        <v>0.97916666666666663</v>
      </c>
      <c r="AO124" s="60">
        <v>0.11458333333333333</v>
      </c>
      <c r="AP124" s="60">
        <v>0.11805555555555557</v>
      </c>
      <c r="AQ124" s="61">
        <f>IF(AP124&lt;AM124,(AP124+1)-AM124,AP124-AM124)</f>
        <v>0.15625000000000011</v>
      </c>
      <c r="AR124" s="61">
        <f>IF(AO124&lt;AN124,(AO124+1)-AN124,AO124-AN124)</f>
        <v>0.13541666666666663</v>
      </c>
      <c r="AS124" s="62">
        <f>IF(AR124&lt;&gt;0,1,"")</f>
        <v>1</v>
      </c>
      <c r="AT124" s="63">
        <f>IF(AM124&lt;&gt;0,AM124-(6/24)+1440,"")</f>
        <v>1440.7118055555557</v>
      </c>
      <c r="AU124" s="88">
        <v>14.5</v>
      </c>
      <c r="AV124" s="152"/>
      <c r="AW124" s="152"/>
      <c r="AX124" s="66"/>
      <c r="AY124" s="244">
        <v>19.7</v>
      </c>
      <c r="AZ124" s="111"/>
      <c r="BA124" s="111">
        <v>5.6</v>
      </c>
      <c r="BB124" s="66"/>
      <c r="BC124" s="51">
        <v>7345</v>
      </c>
      <c r="BD124" s="65">
        <f>BC124*0.0004536</f>
        <v>3.3316920000000003</v>
      </c>
      <c r="BE124" s="67"/>
      <c r="BF124" s="68"/>
      <c r="BG124" s="68"/>
      <c r="BH124" s="69">
        <v>3</v>
      </c>
      <c r="BI124" s="70"/>
      <c r="BJ124" s="70"/>
      <c r="BK124" s="70"/>
      <c r="BL124" s="70"/>
      <c r="BM124" s="71"/>
      <c r="BN124" s="71"/>
      <c r="BO124" s="71"/>
      <c r="BP124" s="72">
        <v>3</v>
      </c>
      <c r="BQ124" s="73"/>
      <c r="BR124" s="73"/>
      <c r="BS124" s="73"/>
      <c r="BT124" s="74"/>
      <c r="BU124" s="75"/>
      <c r="BV124" s="74"/>
      <c r="BW124" s="51"/>
      <c r="BX124" s="51"/>
      <c r="BY124" s="51"/>
      <c r="BZ124" s="51"/>
      <c r="CA124" s="51"/>
      <c r="CB124" s="51"/>
      <c r="CC124" s="51"/>
      <c r="CD124" s="51"/>
      <c r="CE124" s="51"/>
      <c r="CF124" s="51"/>
      <c r="CG124" s="51"/>
      <c r="CH124" s="51"/>
      <c r="CI124" s="212">
        <v>0</v>
      </c>
      <c r="CJ124" s="51"/>
      <c r="CK124" s="65">
        <f>((CJ124/3.8)*6.7)/1000</f>
        <v>0</v>
      </c>
      <c r="CL124" s="76">
        <v>4676</v>
      </c>
      <c r="CM124" s="67">
        <f>((CL124*6.7)/1)/1000</f>
        <v>31.3292</v>
      </c>
      <c r="CN124" s="67">
        <f>IF(A124="","",IF(CK124=0,CM124,CK124)/2.2)</f>
        <v>14.240545454545453</v>
      </c>
      <c r="CO124" s="67">
        <f>IF(A124="","",(CP124/$BD$4))</f>
        <v>494047.45806953555</v>
      </c>
      <c r="CP124" s="67">
        <f>IF(A124="","",IF(CJ124="",(AJ124*$BA$4),CJ124))</f>
        <v>1877417.2879999999</v>
      </c>
      <c r="CQ124" s="64">
        <f>CN124-AU124</f>
        <v>-0.25945454545454716</v>
      </c>
      <c r="CR124" s="67">
        <f>AY124-BA124</f>
        <v>14.1</v>
      </c>
      <c r="CS124" s="155"/>
      <c r="CT124" s="199"/>
      <c r="CU124" s="200"/>
      <c r="CV124" s="200"/>
      <c r="CW124" s="201"/>
      <c r="CY124" s="228" t="s">
        <v>697</v>
      </c>
      <c r="CZ124" s="228"/>
    </row>
    <row r="125" spans="1:104" s="18" customFormat="1" ht="13.8" thickBot="1" x14ac:dyDescent="0.3">
      <c r="A125" s="100">
        <v>4346</v>
      </c>
      <c r="B125" s="76" t="str">
        <f t="shared" si="5"/>
        <v>4346-4134-2</v>
      </c>
      <c r="C125" s="77">
        <v>38</v>
      </c>
      <c r="D125" s="83" t="s">
        <v>283</v>
      </c>
      <c r="E125" s="83" t="s">
        <v>206</v>
      </c>
      <c r="F125" s="83" t="s">
        <v>534</v>
      </c>
      <c r="G125" s="83" t="s">
        <v>535</v>
      </c>
      <c r="H125" s="76"/>
      <c r="I125" s="76"/>
      <c r="J125" s="78"/>
      <c r="K125" s="78"/>
      <c r="L125" s="78"/>
      <c r="M125" s="221"/>
      <c r="N125" s="78"/>
      <c r="O125" s="78"/>
      <c r="P125" s="76"/>
      <c r="Q125" s="221"/>
      <c r="R125" s="221"/>
      <c r="S125" s="76"/>
      <c r="T125" s="76"/>
      <c r="U125" s="76"/>
      <c r="V125" s="222"/>
      <c r="W125" s="222"/>
      <c r="X125" s="222"/>
      <c r="Y125" s="79"/>
      <c r="Z125" s="79"/>
      <c r="AA125" s="223"/>
      <c r="AB125" s="223"/>
      <c r="AC125" s="76"/>
      <c r="AD125" s="76"/>
      <c r="AE125" s="221"/>
      <c r="AF125" s="221"/>
      <c r="AG125" s="79"/>
      <c r="AH125" s="80">
        <v>2</v>
      </c>
      <c r="AI125" s="81">
        <v>44332</v>
      </c>
      <c r="AJ125" s="82" t="s">
        <v>293</v>
      </c>
      <c r="AK125" s="83" t="s">
        <v>216</v>
      </c>
      <c r="AL125" s="83" t="s">
        <v>208</v>
      </c>
      <c r="AM125" s="84">
        <v>0.16666666666666666</v>
      </c>
      <c r="AN125" s="84">
        <v>0.18055555555555555</v>
      </c>
      <c r="AO125" s="84">
        <v>0.31597222222222221</v>
      </c>
      <c r="AP125" s="84">
        <v>0.3263888888888889</v>
      </c>
      <c r="AQ125" s="85">
        <f>IF(AP125&lt;AM125,(AP125+1)-AM125,AP125-AM125)</f>
        <v>0.15972222222222224</v>
      </c>
      <c r="AR125" s="85">
        <f>IF(AO125&lt;AN125,(AO125+1)-AN125,AO125-AN125)</f>
        <v>0.13541666666666666</v>
      </c>
      <c r="AS125" s="86">
        <f>IF(AR125&lt;&gt;0,1,"")</f>
        <v>1</v>
      </c>
      <c r="AT125" s="87">
        <f>IF(AM125&lt;&gt;0,AM125-(6/24)+1440,"")</f>
        <v>1439.9166666666667</v>
      </c>
      <c r="AU125" s="88">
        <v>17.600000000000001</v>
      </c>
      <c r="AV125" s="152"/>
      <c r="AW125" s="152"/>
      <c r="AX125" s="66"/>
      <c r="AY125" s="111">
        <v>23.4</v>
      </c>
      <c r="AZ125" s="111"/>
      <c r="BA125" s="111">
        <v>4.4000000000000004</v>
      </c>
      <c r="BB125" s="88"/>
      <c r="BC125" s="90" t="s">
        <v>536</v>
      </c>
      <c r="BD125" s="89">
        <f>BC125*0.0004536</f>
        <v>41.539327200000002</v>
      </c>
      <c r="BE125" s="91"/>
      <c r="BF125" s="92"/>
      <c r="BG125" s="92"/>
      <c r="BH125" s="80">
        <v>4</v>
      </c>
      <c r="BI125" s="93"/>
      <c r="BJ125" s="93"/>
      <c r="BK125" s="93"/>
      <c r="BL125" s="93"/>
      <c r="BM125" s="94"/>
      <c r="BN125" s="94"/>
      <c r="BO125" s="94"/>
      <c r="BP125" s="95">
        <v>4</v>
      </c>
      <c r="BQ125" s="96"/>
      <c r="BR125" s="96"/>
      <c r="BS125" s="96"/>
      <c r="BT125" s="97"/>
      <c r="BU125" s="98"/>
      <c r="BV125" s="97"/>
      <c r="BW125" s="76"/>
      <c r="BX125" s="76"/>
      <c r="BY125" s="76"/>
      <c r="BZ125" s="76"/>
      <c r="CA125" s="76"/>
      <c r="CB125" s="76"/>
      <c r="CC125" s="76"/>
      <c r="CD125" s="76"/>
      <c r="CE125" s="76"/>
      <c r="CF125" s="76"/>
      <c r="CG125" s="76"/>
      <c r="CH125" s="76"/>
      <c r="CI125" s="212">
        <v>41.082999999999998</v>
      </c>
      <c r="CJ125" s="76"/>
      <c r="CK125" s="89">
        <f>((CJ125/3.8)*6.7)/1000</f>
        <v>0</v>
      </c>
      <c r="CL125" s="76">
        <v>5827</v>
      </c>
      <c r="CM125" s="91">
        <f>((CL125*6.7)/1)/1000</f>
        <v>39.040900000000001</v>
      </c>
      <c r="CN125" s="91">
        <f>IF(A125="","",IF(CK125=0,CM125,CK125)/2.2)</f>
        <v>17.745863636363634</v>
      </c>
      <c r="CO125" s="91">
        <f>IF(A125="","",(CP125/$BD$4))</f>
        <v>493450.63823615847</v>
      </c>
      <c r="CP125" s="91">
        <f>IF(A125="","",IF(CJ125="",(AJ125*$BA$4),CJ125))</f>
        <v>1875149.328</v>
      </c>
      <c r="CQ125" s="99">
        <f>CN125-AU125</f>
        <v>0.14586363636363231</v>
      </c>
      <c r="CR125" s="91">
        <f>AY125-BA125</f>
        <v>19</v>
      </c>
      <c r="CS125" s="168"/>
      <c r="CT125" s="81"/>
      <c r="CU125" s="192"/>
      <c r="CV125" s="192"/>
      <c r="CW125" s="169"/>
      <c r="CY125" s="83" t="s">
        <v>697</v>
      </c>
      <c r="CZ125" s="83"/>
    </row>
    <row r="126" spans="1:104" s="18" customFormat="1" ht="13.8" hidden="1" thickBot="1" x14ac:dyDescent="0.3">
      <c r="A126" s="100"/>
      <c r="B126" s="76" t="str">
        <f t="shared" si="5"/>
        <v/>
      </c>
      <c r="C126" s="77"/>
      <c r="D126" s="83"/>
      <c r="E126" s="83"/>
      <c r="F126" s="83"/>
      <c r="G126" s="76"/>
      <c r="H126" s="76"/>
      <c r="I126" s="76"/>
      <c r="J126" s="78"/>
      <c r="K126" s="78"/>
      <c r="L126" s="78"/>
      <c r="M126" s="221"/>
      <c r="N126" s="78"/>
      <c r="O126" s="78"/>
      <c r="P126" s="76"/>
      <c r="Q126" s="221"/>
      <c r="R126" s="221"/>
      <c r="S126" s="76"/>
      <c r="T126" s="76"/>
      <c r="U126" s="76"/>
      <c r="V126" s="222"/>
      <c r="W126" s="222"/>
      <c r="X126" s="222"/>
      <c r="Y126" s="79"/>
      <c r="Z126" s="79"/>
      <c r="AA126" s="223"/>
      <c r="AB126" s="223"/>
      <c r="AC126" s="76"/>
      <c r="AD126" s="76"/>
      <c r="AE126" s="221"/>
      <c r="AF126" s="221"/>
      <c r="AG126" s="79"/>
      <c r="AH126" s="80">
        <v>3</v>
      </c>
      <c r="AI126" s="81"/>
      <c r="AJ126" s="82"/>
      <c r="AK126" s="83"/>
      <c r="AL126" s="83"/>
      <c r="AM126" s="84"/>
      <c r="AN126" s="84"/>
      <c r="AO126" s="84"/>
      <c r="AP126" s="192"/>
      <c r="AQ126" s="85">
        <f>IF(AP126&lt;AM126,(AP126+1)-AM126,AP126-AM126)</f>
        <v>0</v>
      </c>
      <c r="AR126" s="85">
        <f>IF(AO126&lt;AN126,(AO126+1)-AN126,AO126-AN126)</f>
        <v>0</v>
      </c>
      <c r="AS126" s="86" t="str">
        <f>IF(AR126&lt;&gt;0,1,"")</f>
        <v/>
      </c>
      <c r="AT126" s="87" t="str">
        <f>IF(AM126&lt;&gt;0,AM126-(6/24)+1440,"")</f>
        <v/>
      </c>
      <c r="AU126" s="88"/>
      <c r="AV126" s="152"/>
      <c r="AW126" s="152"/>
      <c r="AX126" s="66"/>
      <c r="AY126" s="111"/>
      <c r="AZ126" s="111"/>
      <c r="BA126" s="111"/>
      <c r="BB126" s="88"/>
      <c r="BC126" s="90"/>
      <c r="BD126" s="89">
        <f>BC126*0.0004536</f>
        <v>0</v>
      </c>
      <c r="BE126" s="91"/>
      <c r="BF126" s="92"/>
      <c r="BG126" s="92"/>
      <c r="BH126" s="80"/>
      <c r="BI126" s="93"/>
      <c r="BJ126" s="93"/>
      <c r="BK126" s="93"/>
      <c r="BL126" s="93"/>
      <c r="BM126" s="94"/>
      <c r="BN126" s="94"/>
      <c r="BO126" s="94"/>
      <c r="BP126" s="95"/>
      <c r="BQ126" s="96"/>
      <c r="BR126" s="96"/>
      <c r="BS126" s="96"/>
      <c r="BT126" s="97"/>
      <c r="BU126" s="98"/>
      <c r="BV126" s="97"/>
      <c r="BW126" s="76"/>
      <c r="BX126" s="76"/>
      <c r="BY126" s="76"/>
      <c r="BZ126" s="76"/>
      <c r="CA126" s="76"/>
      <c r="CB126" s="76"/>
      <c r="CC126" s="76"/>
      <c r="CD126" s="76"/>
      <c r="CE126" s="76"/>
      <c r="CF126" s="76"/>
      <c r="CG126" s="76"/>
      <c r="CH126" s="76"/>
      <c r="CI126" s="212"/>
      <c r="CJ126" s="76"/>
      <c r="CK126" s="89">
        <f>((CJ126/3.8)*6.7)/1000</f>
        <v>0</v>
      </c>
      <c r="CL126" s="76"/>
      <c r="CM126" s="91">
        <f>((CL126*6.7)/1)/1000</f>
        <v>0</v>
      </c>
      <c r="CN126" s="91" t="str">
        <f>IF(A126="","",IF(CK126=0,CM126,CK126)/2.2)</f>
        <v/>
      </c>
      <c r="CO126" s="91" t="str">
        <f>IF(A126="","",(CP126/$BD$4))</f>
        <v/>
      </c>
      <c r="CP126" s="91" t="str">
        <f>IF(A126="","",IF(CJ126="",(AJ126*$BA$4),CJ126))</f>
        <v/>
      </c>
      <c r="CQ126" s="99"/>
      <c r="CR126" s="91">
        <f>AY126-BA126</f>
        <v>0</v>
      </c>
      <c r="CS126" s="83"/>
      <c r="CT126" s="81"/>
      <c r="CU126" s="192"/>
      <c r="CV126" s="192"/>
      <c r="CW126" s="169"/>
      <c r="CY126" s="76"/>
      <c r="CZ126" s="76"/>
    </row>
    <row r="127" spans="1:104" s="18" customFormat="1" ht="13.8" hidden="1" thickBot="1" x14ac:dyDescent="0.3">
      <c r="A127" s="100"/>
      <c r="B127" s="76" t="str">
        <f t="shared" si="5"/>
        <v/>
      </c>
      <c r="C127" s="77"/>
      <c r="D127" s="83"/>
      <c r="E127" s="83"/>
      <c r="F127" s="83"/>
      <c r="G127" s="76"/>
      <c r="H127" s="76"/>
      <c r="I127" s="76"/>
      <c r="J127" s="78"/>
      <c r="K127" s="78"/>
      <c r="L127" s="78"/>
      <c r="M127" s="221"/>
      <c r="N127" s="78"/>
      <c r="O127" s="78"/>
      <c r="P127" s="76"/>
      <c r="Q127" s="221"/>
      <c r="R127" s="221"/>
      <c r="S127" s="76"/>
      <c r="T127" s="76"/>
      <c r="U127" s="76"/>
      <c r="V127" s="222"/>
      <c r="W127" s="222"/>
      <c r="X127" s="222"/>
      <c r="Y127" s="79"/>
      <c r="Z127" s="79"/>
      <c r="AA127" s="223"/>
      <c r="AB127" s="223"/>
      <c r="AC127" s="76"/>
      <c r="AD127" s="76"/>
      <c r="AE127" s="221"/>
      <c r="AF127" s="221"/>
      <c r="AG127" s="79"/>
      <c r="AH127" s="102">
        <v>4</v>
      </c>
      <c r="AI127" s="103"/>
      <c r="AJ127" s="104"/>
      <c r="AK127" s="105"/>
      <c r="AL127" s="106"/>
      <c r="AM127" s="107"/>
      <c r="AN127" s="107"/>
      <c r="AO127" s="107"/>
      <c r="AP127" s="107"/>
      <c r="AQ127" s="108">
        <f>IF(AP127&lt;AM127,(AP127+1)-AM127,AP127-AM127)</f>
        <v>0</v>
      </c>
      <c r="AR127" s="108">
        <f>IF(AO127&lt;AN127,(AO127+1)-AN127,AO127-AN127)</f>
        <v>0</v>
      </c>
      <c r="AS127" s="109" t="str">
        <f>IF(AR127&lt;&gt;0,1,"")</f>
        <v/>
      </c>
      <c r="AT127" s="110" t="str">
        <f>IF(AM127&lt;&gt;0,AM127-(6/24)+1440,"")</f>
        <v/>
      </c>
      <c r="AU127" s="111"/>
      <c r="AV127" s="112"/>
      <c r="AW127" s="112"/>
      <c r="AX127" s="111"/>
      <c r="AY127" s="88"/>
      <c r="AZ127" s="240"/>
      <c r="BA127" s="111"/>
      <c r="BB127" s="111"/>
      <c r="BC127" s="113"/>
      <c r="BD127" s="112">
        <f>BC127*0.0004536</f>
        <v>0</v>
      </c>
      <c r="BE127" s="114"/>
      <c r="BF127" s="115"/>
      <c r="BG127" s="115"/>
      <c r="BH127" s="102"/>
      <c r="BI127" s="116"/>
      <c r="BJ127" s="116"/>
      <c r="BK127" s="116"/>
      <c r="BL127" s="116"/>
      <c r="BM127" s="117"/>
      <c r="BN127" s="117"/>
      <c r="BO127" s="117"/>
      <c r="BP127" s="118"/>
      <c r="BQ127" s="119"/>
      <c r="BR127" s="119"/>
      <c r="BS127" s="119"/>
      <c r="BT127" s="120"/>
      <c r="BU127" s="121"/>
      <c r="BV127" s="120"/>
      <c r="BW127" s="122"/>
      <c r="BX127" s="122"/>
      <c r="BY127" s="122"/>
      <c r="BZ127" s="122"/>
      <c r="CA127" s="122"/>
      <c r="CB127" s="122"/>
      <c r="CC127" s="122"/>
      <c r="CD127" s="122"/>
      <c r="CE127" s="122"/>
      <c r="CF127" s="122"/>
      <c r="CG127" s="122"/>
      <c r="CH127" s="122"/>
      <c r="CI127" s="212"/>
      <c r="CJ127" s="122"/>
      <c r="CK127" s="112">
        <f>((CJ127/3.8)*6.7)/1000</f>
        <v>0</v>
      </c>
      <c r="CL127" s="122"/>
      <c r="CM127" s="114">
        <f>((CL127*6.7)/1)/1000</f>
        <v>0</v>
      </c>
      <c r="CN127" s="114" t="str">
        <f>IF(A127="","",IF(CK127=0,CM127,CK127)/2.2)</f>
        <v/>
      </c>
      <c r="CO127" s="114" t="str">
        <f>IF(A127="","",(CP127/$BD$4))</f>
        <v/>
      </c>
      <c r="CP127" s="114" t="str">
        <f>IF(A127="","",IF(CJ127="",(AJ127*$BA$4),CJ127))</f>
        <v/>
      </c>
      <c r="CQ127" s="99"/>
      <c r="CR127" s="114">
        <f>AY127-BA127</f>
        <v>0</v>
      </c>
      <c r="CS127" s="122"/>
      <c r="CT127" s="202"/>
      <c r="CU127" s="203"/>
      <c r="CV127" s="203"/>
      <c r="CW127" s="204"/>
      <c r="CY127" s="76"/>
      <c r="CZ127" s="76"/>
    </row>
    <row r="128" spans="1:104" s="18" customFormat="1" ht="13.8" hidden="1" thickBot="1" x14ac:dyDescent="0.3">
      <c r="A128" s="124"/>
      <c r="B128" s="125" t="str">
        <f t="shared" si="5"/>
        <v/>
      </c>
      <c r="C128" s="126"/>
      <c r="D128" s="127"/>
      <c r="E128" s="127"/>
      <c r="F128" s="127"/>
      <c r="G128" s="127"/>
      <c r="H128" s="127"/>
      <c r="I128" s="128"/>
      <c r="J128" s="128"/>
      <c r="K128" s="128"/>
      <c r="L128" s="128"/>
      <c r="M128" s="224"/>
      <c r="N128" s="128"/>
      <c r="O128" s="128"/>
      <c r="P128" s="125"/>
      <c r="Q128" s="224"/>
      <c r="R128" s="224"/>
      <c r="S128" s="125"/>
      <c r="T128" s="125"/>
      <c r="U128" s="125"/>
      <c r="V128" s="225"/>
      <c r="W128" s="225"/>
      <c r="X128" s="225"/>
      <c r="Y128" s="129"/>
      <c r="Z128" s="129"/>
      <c r="AA128" s="226"/>
      <c r="AB128" s="226"/>
      <c r="AC128" s="125"/>
      <c r="AD128" s="125"/>
      <c r="AE128" s="224"/>
      <c r="AF128" s="224"/>
      <c r="AG128" s="130"/>
      <c r="AH128" s="238" t="s">
        <v>141</v>
      </c>
      <c r="AI128" s="239"/>
      <c r="AJ128" s="131"/>
      <c r="AK128" s="132"/>
      <c r="AL128" s="132"/>
      <c r="AM128" s="132"/>
      <c r="AN128" s="132"/>
      <c r="AO128" s="132"/>
      <c r="AP128" s="133"/>
      <c r="AQ128" s="133">
        <f>SUM(AQ124:AQ127)</f>
        <v>0.31597222222222232</v>
      </c>
      <c r="AR128" s="133">
        <f>SUM(AR124:AR127)</f>
        <v>0.27083333333333326</v>
      </c>
      <c r="AS128" s="134">
        <f>SUM(AS124:AS127)</f>
        <v>2</v>
      </c>
      <c r="AT128" s="134"/>
      <c r="AU128" s="214"/>
      <c r="AV128" s="135"/>
      <c r="AW128" s="135"/>
      <c r="AX128" s="135"/>
      <c r="AY128" s="132"/>
      <c r="AZ128" s="132"/>
      <c r="BA128" s="132"/>
      <c r="BB128" s="132"/>
      <c r="BC128" s="136"/>
      <c r="BD128" s="135"/>
      <c r="BE128" s="135"/>
      <c r="BF128" s="137"/>
      <c r="BG128" s="137"/>
      <c r="BH128" s="239"/>
      <c r="BI128" s="239"/>
      <c r="BJ128" s="239"/>
      <c r="BK128" s="138"/>
      <c r="BL128" s="138"/>
      <c r="BM128" s="138"/>
      <c r="BN128" s="138"/>
      <c r="BO128" s="138"/>
      <c r="BP128" s="139"/>
      <c r="BQ128" s="139"/>
      <c r="BR128" s="139"/>
      <c r="BS128" s="139"/>
      <c r="BT128" s="140"/>
      <c r="BU128" s="140"/>
      <c r="BV128" s="140"/>
      <c r="BW128" s="132"/>
      <c r="BX128" s="132"/>
      <c r="BY128" s="132"/>
      <c r="BZ128" s="132"/>
      <c r="CA128" s="132"/>
      <c r="CB128" s="132"/>
      <c r="CC128" s="132"/>
      <c r="CD128" s="132"/>
      <c r="CE128" s="132"/>
      <c r="CF128" s="132"/>
      <c r="CG128" s="132"/>
      <c r="CH128" s="132"/>
      <c r="CI128" s="214"/>
      <c r="CJ128" s="132"/>
      <c r="CK128" s="135">
        <f>SUM(CK124:CK127)</f>
        <v>0</v>
      </c>
      <c r="CL128" s="132"/>
      <c r="CM128" s="135">
        <f>SUM(CM124:CM127)</f>
        <v>70.370100000000008</v>
      </c>
      <c r="CN128" s="135">
        <f>SUM(CN124:CN127)</f>
        <v>31.986409090909085</v>
      </c>
      <c r="CO128" s="135">
        <f>SUM(CO124:CO127)</f>
        <v>987498.09630569397</v>
      </c>
      <c r="CP128" s="135">
        <f>SUM(CP124:CP127)</f>
        <v>3752566.6159999999</v>
      </c>
      <c r="CQ128" s="135">
        <f>SUM(CQ124:CQ127)</f>
        <v>-0.11359090909091485</v>
      </c>
      <c r="CR128" s="132"/>
      <c r="CS128" s="132"/>
      <c r="CT128" s="132"/>
      <c r="CU128" s="132"/>
      <c r="CV128" s="132"/>
      <c r="CW128" s="141"/>
      <c r="CY128" s="214"/>
      <c r="CZ128" s="214"/>
    </row>
    <row r="129" spans="1:104" s="18" customFormat="1" ht="13.8" thickBot="1" x14ac:dyDescent="0.3">
      <c r="A129" s="100">
        <v>4347</v>
      </c>
      <c r="B129" s="51" t="str">
        <f t="shared" si="5"/>
        <v>4347-4131-1</v>
      </c>
      <c r="C129" s="52">
        <v>38</v>
      </c>
      <c r="D129" s="53" t="s">
        <v>291</v>
      </c>
      <c r="E129" s="53" t="s">
        <v>278</v>
      </c>
      <c r="F129" s="53" t="s">
        <v>511</v>
      </c>
      <c r="G129" s="53" t="s">
        <v>512</v>
      </c>
      <c r="H129" s="53" t="s">
        <v>221</v>
      </c>
      <c r="I129" s="70" t="s">
        <v>513</v>
      </c>
      <c r="J129" s="54"/>
      <c r="K129" s="54"/>
      <c r="L129" s="54"/>
      <c r="M129" s="218"/>
      <c r="N129" s="54"/>
      <c r="O129" s="54"/>
      <c r="P129" s="51"/>
      <c r="Q129" s="218"/>
      <c r="R129" s="218"/>
      <c r="S129" s="51"/>
      <c r="T129" s="51"/>
      <c r="U129" s="51"/>
      <c r="V129" s="219"/>
      <c r="W129" s="219"/>
      <c r="X129" s="220"/>
      <c r="Y129" s="55"/>
      <c r="Z129" s="55"/>
      <c r="AA129" s="219"/>
      <c r="AB129" s="219"/>
      <c r="AC129" s="51"/>
      <c r="AD129" s="51"/>
      <c r="AE129" s="218"/>
      <c r="AF129" s="218"/>
      <c r="AG129" s="55"/>
      <c r="AH129" s="56">
        <v>1</v>
      </c>
      <c r="AI129" s="57">
        <v>44332</v>
      </c>
      <c r="AJ129" s="58" t="s">
        <v>214</v>
      </c>
      <c r="AK129" s="59" t="s">
        <v>208</v>
      </c>
      <c r="AL129" s="59" t="s">
        <v>216</v>
      </c>
      <c r="AM129" s="60">
        <v>0.53125</v>
      </c>
      <c r="AN129" s="60">
        <v>0.55555555555555558</v>
      </c>
      <c r="AO129" s="60">
        <v>0.68402777777777779</v>
      </c>
      <c r="AP129" s="60">
        <v>0.69097222222222221</v>
      </c>
      <c r="AQ129" s="61">
        <f>IF(AP129&lt;AM129,(AP129+1)-AM129,AP129-AM129)</f>
        <v>0.15972222222222221</v>
      </c>
      <c r="AR129" s="61">
        <f>IF(AO129&lt;AN129,(AO129+1)-AN129,AO129-AN129)</f>
        <v>0.12847222222222221</v>
      </c>
      <c r="AS129" s="62">
        <f>IF(AR129&lt;&gt;0,1,"")</f>
        <v>1</v>
      </c>
      <c r="AT129" s="63">
        <f>IF(AM129&lt;&gt;0,AM129-(6/24)+1440,"")</f>
        <v>1440.28125</v>
      </c>
      <c r="AU129" s="88">
        <v>23.4</v>
      </c>
      <c r="AV129" s="152"/>
      <c r="AW129" s="152"/>
      <c r="AX129" s="66"/>
      <c r="AY129" s="244">
        <v>26.8</v>
      </c>
      <c r="AZ129" s="111"/>
      <c r="BA129" s="111">
        <v>8.1999999999999993</v>
      </c>
      <c r="BB129" s="66"/>
      <c r="BC129" s="51">
        <v>88431</v>
      </c>
      <c r="BD129" s="65">
        <f>BC129*0.0004536</f>
        <v>40.112301600000002</v>
      </c>
      <c r="BE129" s="67"/>
      <c r="BF129" s="68"/>
      <c r="BG129" s="68"/>
      <c r="BH129" s="69">
        <v>3</v>
      </c>
      <c r="BI129" s="70"/>
      <c r="BJ129" s="70"/>
      <c r="BK129" s="70"/>
      <c r="BL129" s="70"/>
      <c r="BM129" s="71"/>
      <c r="BN129" s="71"/>
      <c r="BO129" s="71"/>
      <c r="BP129" s="72">
        <v>3</v>
      </c>
      <c r="BQ129" s="73"/>
      <c r="BR129" s="73"/>
      <c r="BS129" s="73"/>
      <c r="BT129" s="74"/>
      <c r="BU129" s="75"/>
      <c r="BV129" s="74"/>
      <c r="BW129" s="51"/>
      <c r="BX129" s="51"/>
      <c r="BY129" s="51"/>
      <c r="BZ129" s="51"/>
      <c r="CA129" s="51"/>
      <c r="CB129" s="51"/>
      <c r="CC129" s="51"/>
      <c r="CD129" s="51"/>
      <c r="CE129" s="51"/>
      <c r="CF129" s="51"/>
      <c r="CG129" s="51"/>
      <c r="CH129" s="51"/>
      <c r="CI129" s="212">
        <v>40.265999999999998</v>
      </c>
      <c r="CJ129" s="51"/>
      <c r="CK129" s="65">
        <f>((CJ129/3.8)*6.7)/1000</f>
        <v>0</v>
      </c>
      <c r="CL129" s="76">
        <v>7747</v>
      </c>
      <c r="CM129" s="67">
        <f>((CL129*6.7)/1)/1000</f>
        <v>51.904900000000005</v>
      </c>
      <c r="CN129" s="67">
        <f>IF(A129="","",IF(CK129=0,CM129,CK129)/2.2)</f>
        <v>23.593136363636365</v>
      </c>
      <c r="CO129" s="67">
        <f>IF(A129="","",(CP129/$BD$4))</f>
        <v>493092.54633613222</v>
      </c>
      <c r="CP129" s="67">
        <f>IF(A129="","",IF(CJ129="",(AJ129*$BA$4),CJ129))</f>
        <v>1873788.5519999999</v>
      </c>
      <c r="CQ129" s="64">
        <f>CN129-AU129</f>
        <v>0.19313636363636633</v>
      </c>
      <c r="CR129" s="67">
        <f>AY129-BA129</f>
        <v>18.600000000000001</v>
      </c>
      <c r="CS129" s="155"/>
      <c r="CT129" s="199"/>
      <c r="CU129" s="200"/>
      <c r="CV129" s="200"/>
      <c r="CW129" s="201"/>
      <c r="CY129" s="263" t="s">
        <v>697</v>
      </c>
      <c r="CZ129" s="228"/>
    </row>
    <row r="130" spans="1:104" s="18" customFormat="1" ht="13.8" thickBot="1" x14ac:dyDescent="0.3">
      <c r="A130" s="100">
        <v>4347</v>
      </c>
      <c r="B130" s="76" t="str">
        <f t="shared" si="5"/>
        <v>4347-4112-2</v>
      </c>
      <c r="C130" s="77">
        <v>38</v>
      </c>
      <c r="D130" s="83" t="s">
        <v>291</v>
      </c>
      <c r="E130" s="83" t="s">
        <v>278</v>
      </c>
      <c r="F130" s="83" t="s">
        <v>511</v>
      </c>
      <c r="G130" s="83" t="s">
        <v>512</v>
      </c>
      <c r="H130" s="76" t="s">
        <v>221</v>
      </c>
      <c r="I130" s="76" t="s">
        <v>513</v>
      </c>
      <c r="J130" s="78"/>
      <c r="K130" s="78"/>
      <c r="L130" s="78"/>
      <c r="M130" s="221"/>
      <c r="N130" s="78"/>
      <c r="O130" s="78"/>
      <c r="P130" s="76"/>
      <c r="Q130" s="221"/>
      <c r="R130" s="221"/>
      <c r="S130" s="76"/>
      <c r="T130" s="76"/>
      <c r="U130" s="76"/>
      <c r="V130" s="222"/>
      <c r="W130" s="222"/>
      <c r="X130" s="222"/>
      <c r="Y130" s="79"/>
      <c r="Z130" s="79"/>
      <c r="AA130" s="223"/>
      <c r="AB130" s="223"/>
      <c r="AC130" s="76"/>
      <c r="AD130" s="76"/>
      <c r="AE130" s="221"/>
      <c r="AF130" s="221"/>
      <c r="AG130" s="79"/>
      <c r="AH130" s="80">
        <v>2</v>
      </c>
      <c r="AI130" s="81">
        <v>44332</v>
      </c>
      <c r="AJ130" s="82" t="s">
        <v>215</v>
      </c>
      <c r="AK130" s="83" t="s">
        <v>216</v>
      </c>
      <c r="AL130" s="83" t="s">
        <v>209</v>
      </c>
      <c r="AM130" s="84">
        <v>0.73611111111111116</v>
      </c>
      <c r="AN130" s="84">
        <v>0.75347222222222221</v>
      </c>
      <c r="AO130" s="84">
        <v>0.92013888888888884</v>
      </c>
      <c r="AP130" s="84">
        <v>0.92708333333333337</v>
      </c>
      <c r="AQ130" s="85">
        <f>IF(AP130&lt;AM130,(AP130+1)-AM130,AP130-AM130)</f>
        <v>0.19097222222222221</v>
      </c>
      <c r="AR130" s="85">
        <f>IF(AO130&lt;AN130,(AO130+1)-AN130,AO130-AN130)</f>
        <v>0.16666666666666663</v>
      </c>
      <c r="AS130" s="86">
        <f>IF(AR130&lt;&gt;0,1,"")</f>
        <v>1</v>
      </c>
      <c r="AT130" s="87">
        <f>IF(AM130&lt;&gt;0,AM130-(6/24)+1440,"")</f>
        <v>1440.4861111111111</v>
      </c>
      <c r="AU130" s="254">
        <v>21.76</v>
      </c>
      <c r="AV130" s="152"/>
      <c r="AW130" s="152"/>
      <c r="AX130" s="66"/>
      <c r="AY130" s="244">
        <v>29.8</v>
      </c>
      <c r="AZ130" s="111"/>
      <c r="BA130" s="111">
        <v>7.5</v>
      </c>
      <c r="BB130" s="88"/>
      <c r="BC130" s="90" t="s">
        <v>514</v>
      </c>
      <c r="BD130" s="89">
        <f>BC130*0.0004536</f>
        <v>34.5398256</v>
      </c>
      <c r="BE130" s="91"/>
      <c r="BF130" s="92"/>
      <c r="BG130" s="92"/>
      <c r="BH130" s="80">
        <v>4</v>
      </c>
      <c r="BI130" s="93"/>
      <c r="BJ130" s="93"/>
      <c r="BK130" s="93"/>
      <c r="BL130" s="93"/>
      <c r="BM130" s="94"/>
      <c r="BN130" s="94"/>
      <c r="BO130" s="94"/>
      <c r="BP130" s="95">
        <v>4</v>
      </c>
      <c r="BQ130" s="96"/>
      <c r="BR130" s="96"/>
      <c r="BS130" s="96"/>
      <c r="BT130" s="97"/>
      <c r="BU130" s="98"/>
      <c r="BV130" s="97"/>
      <c r="BW130" s="76"/>
      <c r="BX130" s="76"/>
      <c r="BY130" s="76"/>
      <c r="BZ130" s="76"/>
      <c r="CA130" s="76"/>
      <c r="CB130" s="76"/>
      <c r="CC130" s="76"/>
      <c r="CD130" s="76"/>
      <c r="CE130" s="76"/>
      <c r="CF130" s="76"/>
      <c r="CG130" s="76"/>
      <c r="CH130" s="76"/>
      <c r="CI130" s="212">
        <v>31.852</v>
      </c>
      <c r="CJ130" s="76"/>
      <c r="CK130" s="89">
        <f>((CJ130/3.8)*6.7)/1000</f>
        <v>0</v>
      </c>
      <c r="CL130" s="267">
        <v>7144</v>
      </c>
      <c r="CM130" s="91">
        <f>((CL130*6.7)/1)/1000</f>
        <v>47.864800000000002</v>
      </c>
      <c r="CN130" s="91">
        <f>IF(A130="","",IF(CK130=0,CM130,CK130)/2.2)</f>
        <v>21.756727272727272</v>
      </c>
      <c r="CO130" s="91">
        <f>IF(A130="","",(CP130/$BD$4))</f>
        <v>490824.63096929941</v>
      </c>
      <c r="CP130" s="91">
        <f>IF(A130="","",IF(CJ130="",(AJ130*$BA$4),CJ130))</f>
        <v>1865170.304</v>
      </c>
      <c r="CQ130" s="99">
        <f>CN130-AU130</f>
        <v>-3.2727272727299805E-3</v>
      </c>
      <c r="CR130" s="91">
        <f>AY130-BA130</f>
        <v>22.3</v>
      </c>
      <c r="CS130" s="276"/>
      <c r="CT130" s="81">
        <v>44332</v>
      </c>
      <c r="CU130" s="192">
        <v>0.71875</v>
      </c>
      <c r="CV130" s="192">
        <v>0.8125</v>
      </c>
      <c r="CW130" s="169" t="s">
        <v>522</v>
      </c>
      <c r="CY130" s="264" t="s">
        <v>697</v>
      </c>
      <c r="CZ130" s="83"/>
    </row>
    <row r="131" spans="1:104" s="18" customFormat="1" ht="13.8" hidden="1" thickBot="1" x14ac:dyDescent="0.3">
      <c r="A131" s="100"/>
      <c r="B131" s="76" t="str">
        <f t="shared" si="5"/>
        <v/>
      </c>
      <c r="C131" s="77"/>
      <c r="D131" s="83"/>
      <c r="E131" s="83"/>
      <c r="F131" s="83"/>
      <c r="G131" s="76"/>
      <c r="H131" s="76"/>
      <c r="I131" s="76"/>
      <c r="J131" s="78"/>
      <c r="K131" s="78"/>
      <c r="L131" s="78"/>
      <c r="M131" s="221"/>
      <c r="N131" s="78"/>
      <c r="O131" s="78"/>
      <c r="P131" s="76"/>
      <c r="Q131" s="221"/>
      <c r="R131" s="221"/>
      <c r="S131" s="76"/>
      <c r="T131" s="76"/>
      <c r="U131" s="76"/>
      <c r="V131" s="222"/>
      <c r="W131" s="222"/>
      <c r="X131" s="222"/>
      <c r="Y131" s="79"/>
      <c r="Z131" s="79"/>
      <c r="AA131" s="223"/>
      <c r="AB131" s="223"/>
      <c r="AC131" s="76"/>
      <c r="AD131" s="76"/>
      <c r="AE131" s="221"/>
      <c r="AF131" s="221"/>
      <c r="AG131" s="79"/>
      <c r="AH131" s="80">
        <v>3</v>
      </c>
      <c r="AI131" s="81"/>
      <c r="AJ131" s="82"/>
      <c r="AK131" s="83"/>
      <c r="AL131" s="83"/>
      <c r="AM131" s="84"/>
      <c r="AN131" s="84"/>
      <c r="AO131" s="84"/>
      <c r="AP131" s="192"/>
      <c r="AQ131" s="85">
        <f>IF(AP131&lt;AM131,(AP131+1)-AM131,AP131-AM131)</f>
        <v>0</v>
      </c>
      <c r="AR131" s="85">
        <f>IF(AO131&lt;AN131,(AO131+1)-AN131,AO131-AN131)</f>
        <v>0</v>
      </c>
      <c r="AS131" s="86" t="str">
        <f>IF(AR131&lt;&gt;0,1,"")</f>
        <v/>
      </c>
      <c r="AT131" s="87" t="str">
        <f>IF(AM131&lt;&gt;0,AM131-(6/24)+1440,"")</f>
        <v/>
      </c>
      <c r="AU131" s="88"/>
      <c r="AV131" s="152"/>
      <c r="AW131" s="152"/>
      <c r="AX131" s="66"/>
      <c r="AY131" s="111"/>
      <c r="AZ131" s="111"/>
      <c r="BA131" s="111"/>
      <c r="BB131" s="88"/>
      <c r="BC131" s="90"/>
      <c r="BD131" s="89">
        <f>BC131*0.0004536</f>
        <v>0</v>
      </c>
      <c r="BE131" s="91"/>
      <c r="BF131" s="92"/>
      <c r="BG131" s="92"/>
      <c r="BH131" s="80"/>
      <c r="BI131" s="93"/>
      <c r="BJ131" s="93"/>
      <c r="BK131" s="93"/>
      <c r="BL131" s="93"/>
      <c r="BM131" s="94"/>
      <c r="BN131" s="94"/>
      <c r="BO131" s="94"/>
      <c r="BP131" s="95"/>
      <c r="BQ131" s="96"/>
      <c r="BR131" s="96"/>
      <c r="BS131" s="96"/>
      <c r="BT131" s="97"/>
      <c r="BU131" s="98"/>
      <c r="BV131" s="97"/>
      <c r="BW131" s="76"/>
      <c r="BX131" s="76"/>
      <c r="BY131" s="76"/>
      <c r="BZ131" s="76"/>
      <c r="CA131" s="76"/>
      <c r="CB131" s="76"/>
      <c r="CC131" s="76"/>
      <c r="CD131" s="76"/>
      <c r="CE131" s="76"/>
      <c r="CF131" s="76"/>
      <c r="CG131" s="76"/>
      <c r="CH131" s="76"/>
      <c r="CI131" s="212"/>
      <c r="CJ131" s="76"/>
      <c r="CK131" s="89">
        <f>((CJ131/3.8)*6.7)/1000</f>
        <v>0</v>
      </c>
      <c r="CL131" s="76"/>
      <c r="CM131" s="91">
        <f>((CL131*6.7)/1)/1000</f>
        <v>0</v>
      </c>
      <c r="CN131" s="91" t="str">
        <f>IF(A131="","",IF(CK131=0,CM131,CK131)/2.2)</f>
        <v/>
      </c>
      <c r="CO131" s="91" t="str">
        <f>IF(A131="","",(CP131/$BD$4))</f>
        <v/>
      </c>
      <c r="CP131" s="91" t="str">
        <f>IF(A131="","",IF(CJ131="",(AJ131*$BA$4),CJ131))</f>
        <v/>
      </c>
      <c r="CQ131" s="99"/>
      <c r="CR131" s="91">
        <f>AY131-BA131</f>
        <v>0</v>
      </c>
      <c r="CS131" s="83"/>
      <c r="CT131" s="81"/>
      <c r="CU131" s="192"/>
      <c r="CV131" s="192"/>
      <c r="CW131" s="169"/>
      <c r="CY131" s="265"/>
      <c r="CZ131" s="76"/>
    </row>
    <row r="132" spans="1:104" s="18" customFormat="1" ht="13.8" hidden="1" thickBot="1" x14ac:dyDescent="0.3">
      <c r="A132" s="100"/>
      <c r="B132" s="76" t="str">
        <f t="shared" si="5"/>
        <v/>
      </c>
      <c r="C132" s="77"/>
      <c r="D132" s="83"/>
      <c r="E132" s="83"/>
      <c r="F132" s="83"/>
      <c r="G132" s="76"/>
      <c r="H132" s="76"/>
      <c r="I132" s="76"/>
      <c r="J132" s="78"/>
      <c r="K132" s="78"/>
      <c r="L132" s="78"/>
      <c r="M132" s="221"/>
      <c r="N132" s="78"/>
      <c r="O132" s="78"/>
      <c r="P132" s="76"/>
      <c r="Q132" s="221"/>
      <c r="R132" s="221"/>
      <c r="S132" s="76"/>
      <c r="T132" s="76"/>
      <c r="U132" s="76"/>
      <c r="V132" s="222"/>
      <c r="W132" s="222"/>
      <c r="X132" s="222"/>
      <c r="Y132" s="79"/>
      <c r="Z132" s="79"/>
      <c r="AA132" s="223"/>
      <c r="AB132" s="223"/>
      <c r="AC132" s="76"/>
      <c r="AD132" s="76"/>
      <c r="AE132" s="221"/>
      <c r="AF132" s="221"/>
      <c r="AG132" s="79"/>
      <c r="AH132" s="102">
        <v>4</v>
      </c>
      <c r="AI132" s="103"/>
      <c r="AJ132" s="104"/>
      <c r="AK132" s="105"/>
      <c r="AL132" s="106"/>
      <c r="AM132" s="107"/>
      <c r="AN132" s="107"/>
      <c r="AO132" s="107"/>
      <c r="AP132" s="107"/>
      <c r="AQ132" s="108">
        <f>IF(AP132&lt;AM132,(AP132+1)-AM132,AP132-AM132)</f>
        <v>0</v>
      </c>
      <c r="AR132" s="108">
        <f>IF(AO132&lt;AN132,(AO132+1)-AN132,AO132-AN132)</f>
        <v>0</v>
      </c>
      <c r="AS132" s="109" t="str">
        <f>IF(AR132&lt;&gt;0,1,"")</f>
        <v/>
      </c>
      <c r="AT132" s="110" t="str">
        <f>IF(AM132&lt;&gt;0,AM132-(6/24)+1440,"")</f>
        <v/>
      </c>
      <c r="AU132" s="111"/>
      <c r="AV132" s="112"/>
      <c r="AW132" s="112"/>
      <c r="AX132" s="111"/>
      <c r="AY132" s="88"/>
      <c r="AZ132" s="240"/>
      <c r="BA132" s="111"/>
      <c r="BB132" s="111"/>
      <c r="BC132" s="113"/>
      <c r="BD132" s="112">
        <f>BC132*0.0004536</f>
        <v>0</v>
      </c>
      <c r="BE132" s="114"/>
      <c r="BF132" s="115"/>
      <c r="BG132" s="115"/>
      <c r="BH132" s="102"/>
      <c r="BI132" s="116"/>
      <c r="BJ132" s="116"/>
      <c r="BK132" s="116"/>
      <c r="BL132" s="116"/>
      <c r="BM132" s="117"/>
      <c r="BN132" s="117"/>
      <c r="BO132" s="117"/>
      <c r="BP132" s="118"/>
      <c r="BQ132" s="119"/>
      <c r="BR132" s="119"/>
      <c r="BS132" s="119"/>
      <c r="BT132" s="120"/>
      <c r="BU132" s="121"/>
      <c r="BV132" s="120"/>
      <c r="BW132" s="122"/>
      <c r="BX132" s="122"/>
      <c r="BY132" s="122"/>
      <c r="BZ132" s="122"/>
      <c r="CA132" s="122"/>
      <c r="CB132" s="122"/>
      <c r="CC132" s="122"/>
      <c r="CD132" s="122"/>
      <c r="CE132" s="122"/>
      <c r="CF132" s="122"/>
      <c r="CG132" s="122"/>
      <c r="CH132" s="122"/>
      <c r="CI132" s="212"/>
      <c r="CJ132" s="122"/>
      <c r="CK132" s="112">
        <f>((CJ132/3.8)*6.7)/1000</f>
        <v>0</v>
      </c>
      <c r="CL132" s="122"/>
      <c r="CM132" s="114">
        <f>((CL132*6.7)/1)/1000</f>
        <v>0</v>
      </c>
      <c r="CN132" s="114" t="str">
        <f>IF(A132="","",IF(CK132=0,CM132,CK132)/2.2)</f>
        <v/>
      </c>
      <c r="CO132" s="114" t="str">
        <f>IF(A132="","",(CP132/$BD$4))</f>
        <v/>
      </c>
      <c r="CP132" s="114" t="str">
        <f>IF(A132="","",IF(CJ132="",(AJ132*$BA$4),CJ132))</f>
        <v/>
      </c>
      <c r="CQ132" s="99"/>
      <c r="CR132" s="114">
        <f>AY132-BA132</f>
        <v>0</v>
      </c>
      <c r="CS132" s="122"/>
      <c r="CT132" s="202"/>
      <c r="CU132" s="203"/>
      <c r="CV132" s="203"/>
      <c r="CW132" s="204"/>
      <c r="CY132" s="265"/>
      <c r="CZ132" s="76"/>
    </row>
    <row r="133" spans="1:104" s="18" customFormat="1" ht="13.8" hidden="1" thickBot="1" x14ac:dyDescent="0.3">
      <c r="A133" s="124"/>
      <c r="B133" s="125" t="str">
        <f t="shared" si="5"/>
        <v/>
      </c>
      <c r="C133" s="126"/>
      <c r="D133" s="127"/>
      <c r="E133" s="127"/>
      <c r="F133" s="127"/>
      <c r="G133" s="127"/>
      <c r="H133" s="127"/>
      <c r="I133" s="128"/>
      <c r="J133" s="128"/>
      <c r="K133" s="128"/>
      <c r="L133" s="128"/>
      <c r="M133" s="224"/>
      <c r="N133" s="128"/>
      <c r="O133" s="128"/>
      <c r="P133" s="125"/>
      <c r="Q133" s="224"/>
      <c r="R133" s="224"/>
      <c r="S133" s="125"/>
      <c r="T133" s="125"/>
      <c r="U133" s="125"/>
      <c r="V133" s="225"/>
      <c r="W133" s="225"/>
      <c r="X133" s="225"/>
      <c r="Y133" s="129"/>
      <c r="Z133" s="129"/>
      <c r="AA133" s="226"/>
      <c r="AB133" s="226"/>
      <c r="AC133" s="125"/>
      <c r="AD133" s="125"/>
      <c r="AE133" s="224"/>
      <c r="AF133" s="224"/>
      <c r="AG133" s="130"/>
      <c r="AH133" s="238" t="s">
        <v>141</v>
      </c>
      <c r="AI133" s="239"/>
      <c r="AJ133" s="131"/>
      <c r="AK133" s="132"/>
      <c r="AL133" s="132"/>
      <c r="AM133" s="132"/>
      <c r="AN133" s="132"/>
      <c r="AO133" s="132"/>
      <c r="AP133" s="133"/>
      <c r="AQ133" s="133">
        <f>SUM(AQ129:AQ132)</f>
        <v>0.35069444444444442</v>
      </c>
      <c r="AR133" s="133">
        <f>SUM(AR129:AR132)</f>
        <v>0.29513888888888884</v>
      </c>
      <c r="AS133" s="134">
        <f>SUM(AS129:AS132)</f>
        <v>2</v>
      </c>
      <c r="AT133" s="134"/>
      <c r="AU133" s="214"/>
      <c r="AV133" s="135"/>
      <c r="AW133" s="135"/>
      <c r="AX133" s="135"/>
      <c r="AY133" s="132"/>
      <c r="AZ133" s="132"/>
      <c r="BA133" s="132"/>
      <c r="BB133" s="132"/>
      <c r="BC133" s="136"/>
      <c r="BD133" s="135"/>
      <c r="BE133" s="135"/>
      <c r="BF133" s="137"/>
      <c r="BG133" s="137"/>
      <c r="BH133" s="239"/>
      <c r="BI133" s="239"/>
      <c r="BJ133" s="239"/>
      <c r="BK133" s="138"/>
      <c r="BL133" s="138"/>
      <c r="BM133" s="138"/>
      <c r="BN133" s="138"/>
      <c r="BO133" s="138"/>
      <c r="BP133" s="139"/>
      <c r="BQ133" s="139"/>
      <c r="BR133" s="139"/>
      <c r="BS133" s="139"/>
      <c r="BT133" s="140"/>
      <c r="BU133" s="140"/>
      <c r="BV133" s="140"/>
      <c r="BW133" s="132"/>
      <c r="BX133" s="132"/>
      <c r="BY133" s="132"/>
      <c r="BZ133" s="132"/>
      <c r="CA133" s="132"/>
      <c r="CB133" s="132"/>
      <c r="CC133" s="132"/>
      <c r="CD133" s="132"/>
      <c r="CE133" s="132"/>
      <c r="CF133" s="132"/>
      <c r="CG133" s="132"/>
      <c r="CH133" s="132"/>
      <c r="CI133" s="214"/>
      <c r="CJ133" s="132"/>
      <c r="CK133" s="135">
        <f>SUM(CK129:CK132)</f>
        <v>0</v>
      </c>
      <c r="CL133" s="132"/>
      <c r="CM133" s="135">
        <f>SUM(CM129:CM132)</f>
        <v>99.7697</v>
      </c>
      <c r="CN133" s="135">
        <f>SUM(CN129:CN132)</f>
        <v>45.349863636363636</v>
      </c>
      <c r="CO133" s="135">
        <f>SUM(CO129:CO132)</f>
        <v>983917.17730543157</v>
      </c>
      <c r="CP133" s="135">
        <f>SUM(CP129:CP132)</f>
        <v>3738958.8559999997</v>
      </c>
      <c r="CQ133" s="135">
        <f>SUM(CQ129:CQ132)</f>
        <v>0.18986363636363635</v>
      </c>
      <c r="CR133" s="132"/>
      <c r="CS133" s="132"/>
      <c r="CT133" s="132"/>
      <c r="CU133" s="132"/>
      <c r="CV133" s="132"/>
      <c r="CW133" s="141"/>
      <c r="CY133" s="214"/>
      <c r="CZ133" s="214"/>
    </row>
    <row r="134" spans="1:104" s="18" customFormat="1" ht="13.8" thickBot="1" x14ac:dyDescent="0.3">
      <c r="A134" s="100">
        <v>4348</v>
      </c>
      <c r="B134" s="51" t="str">
        <f t="shared" si="5"/>
        <v>4348-270-1</v>
      </c>
      <c r="C134" s="52">
        <v>47</v>
      </c>
      <c r="D134" s="53" t="s">
        <v>253</v>
      </c>
      <c r="E134" s="53" t="s">
        <v>211</v>
      </c>
      <c r="F134" s="53" t="s">
        <v>303</v>
      </c>
      <c r="G134" s="53"/>
      <c r="H134" s="53"/>
      <c r="I134" s="70"/>
      <c r="J134" s="54"/>
      <c r="K134" s="54"/>
      <c r="L134" s="54"/>
      <c r="M134" s="218"/>
      <c r="N134" s="54"/>
      <c r="O134" s="54"/>
      <c r="P134" s="51"/>
      <c r="Q134" s="218"/>
      <c r="R134" s="218"/>
      <c r="S134" s="51"/>
      <c r="T134" s="51"/>
      <c r="U134" s="51"/>
      <c r="V134" s="219"/>
      <c r="W134" s="219"/>
      <c r="X134" s="220"/>
      <c r="Y134" s="55"/>
      <c r="Z134" s="55"/>
      <c r="AA134" s="219"/>
      <c r="AB134" s="219"/>
      <c r="AC134" s="51"/>
      <c r="AD134" s="51"/>
      <c r="AE134" s="218"/>
      <c r="AF134" s="218"/>
      <c r="AG134" s="55"/>
      <c r="AH134" s="56">
        <v>1</v>
      </c>
      <c r="AI134" s="57">
        <v>44334</v>
      </c>
      <c r="AJ134" s="58" t="s">
        <v>250</v>
      </c>
      <c r="AK134" s="59" t="s">
        <v>209</v>
      </c>
      <c r="AL134" s="59" t="s">
        <v>251</v>
      </c>
      <c r="AM134" s="60">
        <v>0.5625</v>
      </c>
      <c r="AN134" s="60">
        <v>0.57638888888888895</v>
      </c>
      <c r="AO134" s="60">
        <v>0.62847222222222221</v>
      </c>
      <c r="AP134" s="60">
        <v>0.63194444444444442</v>
      </c>
      <c r="AQ134" s="61">
        <f>IF(AP134&lt;AM134,(AP134+1)-AM134,AP134-AM134)</f>
        <v>6.944444444444442E-2</v>
      </c>
      <c r="AR134" s="61">
        <f>IF(AO134&lt;AN134,(AO134+1)-AN134,AO134-AN134)</f>
        <v>5.2083333333333259E-2</v>
      </c>
      <c r="AS134" s="62">
        <f>IF(AR134&lt;&gt;0,1,"")</f>
        <v>1</v>
      </c>
      <c r="AT134" s="63">
        <f>IF(AM134&lt;&gt;0,AM134-(6/24)+1440,"")</f>
        <v>1440.3125</v>
      </c>
      <c r="AU134" s="88">
        <v>16.7</v>
      </c>
      <c r="AV134" s="152"/>
      <c r="AW134" s="152"/>
      <c r="AX134" s="66"/>
      <c r="AY134" s="244">
        <v>22.1</v>
      </c>
      <c r="AZ134" s="111"/>
      <c r="BA134" s="111">
        <v>15.6</v>
      </c>
      <c r="BB134" s="66"/>
      <c r="BC134" s="51">
        <v>13747</v>
      </c>
      <c r="BD134" s="65">
        <f>BC134*0.0004536</f>
        <v>6.2356392000000005</v>
      </c>
      <c r="BE134" s="67"/>
      <c r="BF134" s="68"/>
      <c r="BG134" s="68"/>
      <c r="BH134" s="69">
        <v>3</v>
      </c>
      <c r="BI134" s="70"/>
      <c r="BJ134" s="70"/>
      <c r="BK134" s="70"/>
      <c r="BL134" s="70"/>
      <c r="BM134" s="71"/>
      <c r="BN134" s="71"/>
      <c r="BO134" s="71"/>
      <c r="BP134" s="72">
        <v>3</v>
      </c>
      <c r="BQ134" s="73"/>
      <c r="BR134" s="73"/>
      <c r="BS134" s="73"/>
      <c r="BT134" s="74"/>
      <c r="BU134" s="75"/>
      <c r="BV134" s="74"/>
      <c r="BW134" s="51"/>
      <c r="BX134" s="51"/>
      <c r="BY134" s="51"/>
      <c r="BZ134" s="51"/>
      <c r="CA134" s="51"/>
      <c r="CB134" s="51"/>
      <c r="CC134" s="51"/>
      <c r="CD134" s="51"/>
      <c r="CE134" s="51"/>
      <c r="CF134" s="51"/>
      <c r="CG134" s="51"/>
      <c r="CH134" s="51"/>
      <c r="CI134" s="212">
        <v>3.8010000000000002</v>
      </c>
      <c r="CJ134" s="51">
        <f>1017+19887</f>
        <v>20904</v>
      </c>
      <c r="CK134" s="65">
        <f>((CJ134/3.8)*6.7)/1000</f>
        <v>36.857052631578945</v>
      </c>
      <c r="CL134" s="76"/>
      <c r="CM134" s="67">
        <f>((CL134*6.7)/1)/1000</f>
        <v>0</v>
      </c>
      <c r="CN134" s="67">
        <f>IF(A134="","",IF(CK134=0,CM134,CK134)/2.2)</f>
        <v>16.753205741626793</v>
      </c>
      <c r="CO134" s="67">
        <f>IF(A134="","",(CP134/$BD$4))</f>
        <v>5500.9443715560219</v>
      </c>
      <c r="CP134" s="67">
        <f>IF(A134="","",IF(CJ134="",(AJ134*$BA$4),CJ134))</f>
        <v>20904</v>
      </c>
      <c r="CQ134" s="64">
        <f>CN134-AU134</f>
        <v>5.3205741626793923E-2</v>
      </c>
      <c r="CR134" s="67">
        <f>AY134-BA134</f>
        <v>6.5000000000000018</v>
      </c>
      <c r="CS134" s="155"/>
      <c r="CT134" s="199">
        <v>44334</v>
      </c>
      <c r="CU134" s="200">
        <v>0</v>
      </c>
      <c r="CV134" s="200">
        <v>0.35416666666666669</v>
      </c>
      <c r="CW134" s="201" t="s">
        <v>523</v>
      </c>
      <c r="CY134" s="228" t="s">
        <v>697</v>
      </c>
      <c r="CZ134" s="228"/>
    </row>
    <row r="135" spans="1:104" s="18" customFormat="1" ht="13.8" thickBot="1" x14ac:dyDescent="0.3">
      <c r="A135" s="100">
        <v>4348</v>
      </c>
      <c r="B135" s="76" t="str">
        <f t="shared" si="5"/>
        <v>4348-270-2</v>
      </c>
      <c r="C135" s="77">
        <v>47</v>
      </c>
      <c r="D135" s="83" t="s">
        <v>253</v>
      </c>
      <c r="E135" s="83" t="s">
        <v>211</v>
      </c>
      <c r="F135" s="83" t="s">
        <v>303</v>
      </c>
      <c r="G135" s="83"/>
      <c r="H135" s="76"/>
      <c r="I135" s="76"/>
      <c r="J135" s="78"/>
      <c r="K135" s="78"/>
      <c r="L135" s="78"/>
      <c r="M135" s="221"/>
      <c r="N135" s="78"/>
      <c r="O135" s="78"/>
      <c r="P135" s="76"/>
      <c r="Q135" s="221"/>
      <c r="R135" s="221"/>
      <c r="S135" s="76"/>
      <c r="T135" s="76"/>
      <c r="U135" s="76"/>
      <c r="V135" s="222"/>
      <c r="W135" s="222"/>
      <c r="X135" s="222"/>
      <c r="Y135" s="79"/>
      <c r="Z135" s="79"/>
      <c r="AA135" s="223"/>
      <c r="AB135" s="223"/>
      <c r="AC135" s="76"/>
      <c r="AD135" s="76"/>
      <c r="AE135" s="221"/>
      <c r="AF135" s="221"/>
      <c r="AG135" s="79"/>
      <c r="AH135" s="80">
        <v>2</v>
      </c>
      <c r="AI135" s="81">
        <v>44334</v>
      </c>
      <c r="AJ135" s="82" t="s">
        <v>250</v>
      </c>
      <c r="AK135" s="83" t="s">
        <v>251</v>
      </c>
      <c r="AL135" s="83" t="s">
        <v>208</v>
      </c>
      <c r="AM135" s="84">
        <v>0.67708333333333337</v>
      </c>
      <c r="AN135" s="84">
        <v>0.68402777777777779</v>
      </c>
      <c r="AO135" s="84">
        <v>0.74652777777777779</v>
      </c>
      <c r="AP135" s="84">
        <v>0.75</v>
      </c>
      <c r="AQ135" s="85">
        <f>IF(AP135&lt;AM135,(AP135+1)-AM135,AP135-AM135)</f>
        <v>7.291666666666663E-2</v>
      </c>
      <c r="AR135" s="85">
        <f>IF(AO135&lt;AN135,(AO135+1)-AN135,AO135-AN135)</f>
        <v>6.25E-2</v>
      </c>
      <c r="AS135" s="86">
        <f>IF(AR135&lt;&gt;0,1,"")</f>
        <v>1</v>
      </c>
      <c r="AT135" s="87">
        <f>IF(AM135&lt;&gt;0,AM135-(6/24)+1440,"")</f>
        <v>1440.4270833333333</v>
      </c>
      <c r="AU135" s="254">
        <v>0</v>
      </c>
      <c r="AV135" s="152"/>
      <c r="AW135" s="152"/>
      <c r="AX135" s="66"/>
      <c r="AY135" s="111">
        <v>15.5</v>
      </c>
      <c r="AZ135" s="111"/>
      <c r="BA135" s="111">
        <v>6.9</v>
      </c>
      <c r="BB135" s="88"/>
      <c r="BC135" s="90" t="s">
        <v>563</v>
      </c>
      <c r="BD135" s="89">
        <f>BC135*0.0004536</f>
        <v>41.405061600000003</v>
      </c>
      <c r="BE135" s="91"/>
      <c r="BF135" s="92"/>
      <c r="BG135" s="92"/>
      <c r="BH135" s="80">
        <v>4</v>
      </c>
      <c r="BI135" s="93"/>
      <c r="BJ135" s="93"/>
      <c r="BK135" s="93"/>
      <c r="BL135" s="93"/>
      <c r="BM135" s="94"/>
      <c r="BN135" s="94"/>
      <c r="BO135" s="94"/>
      <c r="BP135" s="95">
        <v>4</v>
      </c>
      <c r="BQ135" s="96"/>
      <c r="BR135" s="96"/>
      <c r="BS135" s="96"/>
      <c r="BT135" s="97"/>
      <c r="BU135" s="98"/>
      <c r="BV135" s="97"/>
      <c r="BW135" s="76"/>
      <c r="BX135" s="76"/>
      <c r="BY135" s="76"/>
      <c r="BZ135" s="76"/>
      <c r="CA135" s="76"/>
      <c r="CB135" s="76"/>
      <c r="CC135" s="76"/>
      <c r="CD135" s="76"/>
      <c r="CE135" s="76"/>
      <c r="CF135" s="76"/>
      <c r="CG135" s="76"/>
      <c r="CH135" s="76"/>
      <c r="CI135" s="212">
        <v>39.002000000000002</v>
      </c>
      <c r="CJ135" s="76"/>
      <c r="CK135" s="89">
        <f>((CJ135/3.8)*6.7)/1000</f>
        <v>0</v>
      </c>
      <c r="CL135" s="76"/>
      <c r="CM135" s="91">
        <f>((CL135*6.7)/1)/1000</f>
        <v>0</v>
      </c>
      <c r="CN135" s="91">
        <f>IF(A135="","",IF(CK135=0,CM135,CK135)/2.2)</f>
        <v>0</v>
      </c>
      <c r="CO135" s="91">
        <f>IF(A135="","",(CP135/$BD$4))</f>
        <v>32228.271002361584</v>
      </c>
      <c r="CP135" s="91">
        <f>IF(A135="","",IF(CJ135="",(AJ135*$BA$4),CJ135))</f>
        <v>122469.84</v>
      </c>
      <c r="CQ135" s="99">
        <f>CN135-AU135</f>
        <v>0</v>
      </c>
      <c r="CR135" s="91">
        <f>AY135-BA135</f>
        <v>8.6</v>
      </c>
      <c r="CS135" s="168" t="s">
        <v>442</v>
      </c>
      <c r="CT135" s="81"/>
      <c r="CU135" s="192"/>
      <c r="CV135" s="192"/>
      <c r="CW135" s="169"/>
      <c r="CY135" s="83" t="s">
        <v>697</v>
      </c>
      <c r="CZ135" s="83"/>
    </row>
    <row r="136" spans="1:104" s="18" customFormat="1" ht="13.8" hidden="1" thickBot="1" x14ac:dyDescent="0.3">
      <c r="A136" s="100"/>
      <c r="B136" s="76" t="str">
        <f t="shared" si="5"/>
        <v/>
      </c>
      <c r="C136" s="77"/>
      <c r="D136" s="83"/>
      <c r="E136" s="83"/>
      <c r="F136" s="83"/>
      <c r="G136" s="76"/>
      <c r="H136" s="76"/>
      <c r="I136" s="76"/>
      <c r="J136" s="78"/>
      <c r="K136" s="78"/>
      <c r="L136" s="78"/>
      <c r="M136" s="221"/>
      <c r="N136" s="78"/>
      <c r="O136" s="78"/>
      <c r="P136" s="76"/>
      <c r="Q136" s="221"/>
      <c r="R136" s="221"/>
      <c r="S136" s="76"/>
      <c r="T136" s="76"/>
      <c r="U136" s="76"/>
      <c r="V136" s="222"/>
      <c r="W136" s="222"/>
      <c r="X136" s="222"/>
      <c r="Y136" s="79"/>
      <c r="Z136" s="79"/>
      <c r="AA136" s="223"/>
      <c r="AB136" s="223"/>
      <c r="AC136" s="76"/>
      <c r="AD136" s="76"/>
      <c r="AE136" s="221"/>
      <c r="AF136" s="221"/>
      <c r="AG136" s="79"/>
      <c r="AH136" s="80">
        <v>3</v>
      </c>
      <c r="AI136" s="81"/>
      <c r="AJ136" s="82"/>
      <c r="AK136" s="83"/>
      <c r="AL136" s="83"/>
      <c r="AM136" s="84"/>
      <c r="AN136" s="84"/>
      <c r="AO136" s="84"/>
      <c r="AP136" s="192"/>
      <c r="AQ136" s="85">
        <f>IF(AP136&lt;AM136,(AP136+1)-AM136,AP136-AM136)</f>
        <v>0</v>
      </c>
      <c r="AR136" s="85">
        <f>IF(AO136&lt;AN136,(AO136+1)-AN136,AO136-AN136)</f>
        <v>0</v>
      </c>
      <c r="AS136" s="86" t="str">
        <f>IF(AR136&lt;&gt;0,1,"")</f>
        <v/>
      </c>
      <c r="AT136" s="87" t="str">
        <f>IF(AM136&lt;&gt;0,AM136-(6/24)+1440,"")</f>
        <v/>
      </c>
      <c r="AU136" s="88"/>
      <c r="AV136" s="152"/>
      <c r="AW136" s="152"/>
      <c r="AX136" s="66"/>
      <c r="AY136" s="111"/>
      <c r="AZ136" s="111"/>
      <c r="BA136" s="111"/>
      <c r="BB136" s="88"/>
      <c r="BC136" s="90"/>
      <c r="BD136" s="89">
        <f>BC136*0.0004536</f>
        <v>0</v>
      </c>
      <c r="BE136" s="91"/>
      <c r="BF136" s="92"/>
      <c r="BG136" s="92"/>
      <c r="BH136" s="80"/>
      <c r="BI136" s="93"/>
      <c r="BJ136" s="93"/>
      <c r="BK136" s="93"/>
      <c r="BL136" s="93"/>
      <c r="BM136" s="94"/>
      <c r="BN136" s="94"/>
      <c r="BO136" s="94"/>
      <c r="BP136" s="95"/>
      <c r="BQ136" s="96"/>
      <c r="BR136" s="96"/>
      <c r="BS136" s="96"/>
      <c r="BT136" s="97"/>
      <c r="BU136" s="98"/>
      <c r="BV136" s="97"/>
      <c r="BW136" s="76"/>
      <c r="BX136" s="76"/>
      <c r="BY136" s="76"/>
      <c r="BZ136" s="76"/>
      <c r="CA136" s="76"/>
      <c r="CB136" s="76"/>
      <c r="CC136" s="76"/>
      <c r="CD136" s="76"/>
      <c r="CE136" s="76"/>
      <c r="CF136" s="76"/>
      <c r="CG136" s="76"/>
      <c r="CH136" s="76"/>
      <c r="CI136" s="212"/>
      <c r="CJ136" s="76"/>
      <c r="CK136" s="89">
        <f>((CJ136/3.8)*6.7)/1000</f>
        <v>0</v>
      </c>
      <c r="CL136" s="76"/>
      <c r="CM136" s="91">
        <f>((CL136*6.7)/1)/1000</f>
        <v>0</v>
      </c>
      <c r="CN136" s="91" t="str">
        <f>IF(A136="","",IF(CK136=0,CM136,CK136)/2.2)</f>
        <v/>
      </c>
      <c r="CO136" s="91" t="str">
        <f>IF(A136="","",(CP136/$BD$4))</f>
        <v/>
      </c>
      <c r="CP136" s="91" t="str">
        <f>IF(A136="","",IF(CJ136="",(AJ136*$BA$4),CJ136))</f>
        <v/>
      </c>
      <c r="CQ136" s="99"/>
      <c r="CR136" s="91">
        <f>AY136-BA136</f>
        <v>0</v>
      </c>
      <c r="CS136" s="83" t="s">
        <v>142</v>
      </c>
      <c r="CT136" s="81"/>
      <c r="CU136" s="192"/>
      <c r="CV136" s="192"/>
      <c r="CW136" s="169"/>
      <c r="CY136" s="76"/>
      <c r="CZ136" s="76"/>
    </row>
    <row r="137" spans="1:104" s="18" customFormat="1" ht="13.8" hidden="1" thickBot="1" x14ac:dyDescent="0.3">
      <c r="A137" s="100"/>
      <c r="B137" s="76" t="str">
        <f t="shared" si="5"/>
        <v/>
      </c>
      <c r="C137" s="77"/>
      <c r="D137" s="83"/>
      <c r="E137" s="83"/>
      <c r="F137" s="83"/>
      <c r="G137" s="76"/>
      <c r="H137" s="76"/>
      <c r="I137" s="76"/>
      <c r="J137" s="78"/>
      <c r="K137" s="78"/>
      <c r="L137" s="78"/>
      <c r="M137" s="221"/>
      <c r="N137" s="78"/>
      <c r="O137" s="78"/>
      <c r="P137" s="76"/>
      <c r="Q137" s="221"/>
      <c r="R137" s="221"/>
      <c r="S137" s="76"/>
      <c r="T137" s="76"/>
      <c r="U137" s="76"/>
      <c r="V137" s="222"/>
      <c r="W137" s="222"/>
      <c r="X137" s="222"/>
      <c r="Y137" s="79"/>
      <c r="Z137" s="79"/>
      <c r="AA137" s="223"/>
      <c r="AB137" s="223"/>
      <c r="AC137" s="76"/>
      <c r="AD137" s="76"/>
      <c r="AE137" s="221"/>
      <c r="AF137" s="221"/>
      <c r="AG137" s="79"/>
      <c r="AH137" s="102">
        <v>4</v>
      </c>
      <c r="AI137" s="103"/>
      <c r="AJ137" s="104"/>
      <c r="AK137" s="105"/>
      <c r="AL137" s="106"/>
      <c r="AM137" s="107"/>
      <c r="AN137" s="107"/>
      <c r="AO137" s="107"/>
      <c r="AP137" s="107"/>
      <c r="AQ137" s="108">
        <f>IF(AP137&lt;AM137,(AP137+1)-AM137,AP137-AM137)</f>
        <v>0</v>
      </c>
      <c r="AR137" s="108">
        <f>IF(AO137&lt;AN137,(AO137+1)-AN137,AO137-AN137)</f>
        <v>0</v>
      </c>
      <c r="AS137" s="109" t="str">
        <f>IF(AR137&lt;&gt;0,1,"")</f>
        <v/>
      </c>
      <c r="AT137" s="110" t="str">
        <f>IF(AM137&lt;&gt;0,AM137-(6/24)+1440,"")</f>
        <v/>
      </c>
      <c r="AU137" s="111"/>
      <c r="AV137" s="112"/>
      <c r="AW137" s="112"/>
      <c r="AX137" s="111"/>
      <c r="AY137" s="88"/>
      <c r="AZ137" s="240"/>
      <c r="BA137" s="111"/>
      <c r="BB137" s="111"/>
      <c r="BC137" s="113"/>
      <c r="BD137" s="112">
        <f>BC137*0.0004536</f>
        <v>0</v>
      </c>
      <c r="BE137" s="114"/>
      <c r="BF137" s="115"/>
      <c r="BG137" s="115"/>
      <c r="BH137" s="102"/>
      <c r="BI137" s="116"/>
      <c r="BJ137" s="116"/>
      <c r="BK137" s="116"/>
      <c r="BL137" s="116"/>
      <c r="BM137" s="117"/>
      <c r="BN137" s="117"/>
      <c r="BO137" s="117"/>
      <c r="BP137" s="118"/>
      <c r="BQ137" s="119"/>
      <c r="BR137" s="119"/>
      <c r="BS137" s="119"/>
      <c r="BT137" s="120"/>
      <c r="BU137" s="121"/>
      <c r="BV137" s="120"/>
      <c r="BW137" s="122"/>
      <c r="BX137" s="122"/>
      <c r="BY137" s="122"/>
      <c r="BZ137" s="122"/>
      <c r="CA137" s="122"/>
      <c r="CB137" s="122"/>
      <c r="CC137" s="122"/>
      <c r="CD137" s="122"/>
      <c r="CE137" s="122"/>
      <c r="CF137" s="122"/>
      <c r="CG137" s="122"/>
      <c r="CH137" s="122"/>
      <c r="CI137" s="212"/>
      <c r="CJ137" s="122"/>
      <c r="CK137" s="112">
        <f>((CJ137/3.8)*6.7)/1000</f>
        <v>0</v>
      </c>
      <c r="CL137" s="122"/>
      <c r="CM137" s="114">
        <f>((CL137*6.7)/1)/1000</f>
        <v>0</v>
      </c>
      <c r="CN137" s="114" t="str">
        <f>IF(A137="","",IF(CK137=0,CM137,CK137)/2.2)</f>
        <v/>
      </c>
      <c r="CO137" s="114" t="str">
        <f>IF(A137="","",(CP137/$BD$4))</f>
        <v/>
      </c>
      <c r="CP137" s="114" t="str">
        <f>IF(A137="","",IF(CJ137="",(AJ137*$BA$4),CJ137))</f>
        <v/>
      </c>
      <c r="CQ137" s="99"/>
      <c r="CR137" s="114">
        <f>AY137-BA137</f>
        <v>0</v>
      </c>
      <c r="CS137" s="122"/>
      <c r="CT137" s="202"/>
      <c r="CU137" s="203"/>
      <c r="CV137" s="203"/>
      <c r="CW137" s="204"/>
      <c r="CY137" s="76"/>
      <c r="CZ137" s="76"/>
    </row>
    <row r="138" spans="1:104" s="18" customFormat="1" ht="13.8" hidden="1" thickBot="1" x14ac:dyDescent="0.3">
      <c r="A138" s="124"/>
      <c r="B138" s="125" t="str">
        <f t="shared" si="5"/>
        <v/>
      </c>
      <c r="C138" s="126"/>
      <c r="D138" s="127"/>
      <c r="E138" s="127"/>
      <c r="F138" s="127"/>
      <c r="G138" s="127"/>
      <c r="H138" s="127"/>
      <c r="I138" s="128"/>
      <c r="J138" s="128"/>
      <c r="K138" s="128"/>
      <c r="L138" s="128"/>
      <c r="M138" s="224"/>
      <c r="N138" s="128"/>
      <c r="O138" s="128"/>
      <c r="P138" s="125"/>
      <c r="Q138" s="224"/>
      <c r="R138" s="224"/>
      <c r="S138" s="125"/>
      <c r="T138" s="125"/>
      <c r="U138" s="125"/>
      <c r="V138" s="225"/>
      <c r="W138" s="225"/>
      <c r="X138" s="225"/>
      <c r="Y138" s="129"/>
      <c r="Z138" s="129"/>
      <c r="AA138" s="226"/>
      <c r="AB138" s="226"/>
      <c r="AC138" s="125"/>
      <c r="AD138" s="125"/>
      <c r="AE138" s="224"/>
      <c r="AF138" s="224"/>
      <c r="AG138" s="130"/>
      <c r="AH138" s="238" t="s">
        <v>141</v>
      </c>
      <c r="AI138" s="239"/>
      <c r="AJ138" s="131"/>
      <c r="AK138" s="132"/>
      <c r="AL138" s="132"/>
      <c r="AM138" s="132"/>
      <c r="AN138" s="132"/>
      <c r="AO138" s="132"/>
      <c r="AP138" s="133"/>
      <c r="AQ138" s="133">
        <f>SUM(AQ134:AQ137)</f>
        <v>0.14236111111111105</v>
      </c>
      <c r="AR138" s="133">
        <f>SUM(AR134:AR137)</f>
        <v>0.11458333333333326</v>
      </c>
      <c r="AS138" s="134">
        <f>SUM(AS134:AS137)</f>
        <v>2</v>
      </c>
      <c r="AT138" s="134"/>
      <c r="AU138" s="214"/>
      <c r="AV138" s="135"/>
      <c r="AW138" s="135"/>
      <c r="AX138" s="135"/>
      <c r="AY138" s="132"/>
      <c r="AZ138" s="132"/>
      <c r="BA138" s="132"/>
      <c r="BB138" s="132"/>
      <c r="BC138" s="136"/>
      <c r="BD138" s="135"/>
      <c r="BE138" s="135"/>
      <c r="BF138" s="137"/>
      <c r="BG138" s="137"/>
      <c r="BH138" s="239"/>
      <c r="BI138" s="239"/>
      <c r="BJ138" s="239"/>
      <c r="BK138" s="138"/>
      <c r="BL138" s="138"/>
      <c r="BM138" s="138"/>
      <c r="BN138" s="138"/>
      <c r="BO138" s="138"/>
      <c r="BP138" s="139"/>
      <c r="BQ138" s="139"/>
      <c r="BR138" s="139"/>
      <c r="BS138" s="139"/>
      <c r="BT138" s="140"/>
      <c r="BU138" s="140"/>
      <c r="BV138" s="140"/>
      <c r="BW138" s="132"/>
      <c r="BX138" s="132"/>
      <c r="BY138" s="132"/>
      <c r="BZ138" s="132"/>
      <c r="CA138" s="132"/>
      <c r="CB138" s="132"/>
      <c r="CC138" s="132"/>
      <c r="CD138" s="132"/>
      <c r="CE138" s="132"/>
      <c r="CF138" s="132"/>
      <c r="CG138" s="132"/>
      <c r="CH138" s="132"/>
      <c r="CI138" s="214"/>
      <c r="CJ138" s="132"/>
      <c r="CK138" s="135">
        <f>SUM(CK134:CK137)</f>
        <v>36.857052631578945</v>
      </c>
      <c r="CL138" s="132"/>
      <c r="CM138" s="135">
        <f>SUM(CM134:CM137)</f>
        <v>0</v>
      </c>
      <c r="CN138" s="135">
        <f>SUM(CN134:CN137)</f>
        <v>16.753205741626793</v>
      </c>
      <c r="CO138" s="135">
        <f>SUM(CO134:CO137)</f>
        <v>37729.215373917606</v>
      </c>
      <c r="CP138" s="135">
        <f>SUM(CP134:CP137)</f>
        <v>143373.84</v>
      </c>
      <c r="CQ138" s="135">
        <f>SUM(CQ134:CQ137)</f>
        <v>5.3205741626793923E-2</v>
      </c>
      <c r="CR138" s="132"/>
      <c r="CS138" s="132"/>
      <c r="CT138" s="132"/>
      <c r="CU138" s="132"/>
      <c r="CV138" s="132"/>
      <c r="CW138" s="141"/>
      <c r="CY138" s="214"/>
      <c r="CZ138" s="214"/>
    </row>
    <row r="139" spans="1:104" s="18" customFormat="1" ht="13.8" thickBot="1" x14ac:dyDescent="0.3">
      <c r="A139" s="100">
        <v>4349</v>
      </c>
      <c r="B139" s="51" t="str">
        <f t="shared" ref="B139:B148" si="6">IF(AJ139="","",A139&amp;"-"&amp;AJ139&amp;"-"&amp;AH139)</f>
        <v>4349-4135-1</v>
      </c>
      <c r="C139" s="52">
        <v>47</v>
      </c>
      <c r="D139" s="53" t="s">
        <v>397</v>
      </c>
      <c r="E139" s="53" t="s">
        <v>284</v>
      </c>
      <c r="F139" s="53" t="s">
        <v>296</v>
      </c>
      <c r="G139" s="53" t="s">
        <v>248</v>
      </c>
      <c r="H139" s="53"/>
      <c r="I139" s="70"/>
      <c r="J139" s="54"/>
      <c r="K139" s="54"/>
      <c r="L139" s="54"/>
      <c r="M139" s="218"/>
      <c r="N139" s="54"/>
      <c r="O139" s="54"/>
      <c r="P139" s="51"/>
      <c r="Q139" s="218"/>
      <c r="R139" s="218"/>
      <c r="S139" s="51"/>
      <c r="T139" s="51"/>
      <c r="U139" s="51"/>
      <c r="V139" s="219"/>
      <c r="W139" s="219"/>
      <c r="X139" s="220"/>
      <c r="Y139" s="55"/>
      <c r="Z139" s="55"/>
      <c r="AA139" s="219"/>
      <c r="AB139" s="219"/>
      <c r="AC139" s="51"/>
      <c r="AD139" s="51"/>
      <c r="AE139" s="218"/>
      <c r="AF139" s="218"/>
      <c r="AG139" s="55"/>
      <c r="AH139" s="56">
        <v>1</v>
      </c>
      <c r="AI139" s="57">
        <v>44334</v>
      </c>
      <c r="AJ139" s="58" t="s">
        <v>362</v>
      </c>
      <c r="AK139" s="59" t="s">
        <v>208</v>
      </c>
      <c r="AL139" s="59" t="s">
        <v>216</v>
      </c>
      <c r="AM139" s="60">
        <v>0.8125</v>
      </c>
      <c r="AN139" s="60">
        <v>0.82291666666666663</v>
      </c>
      <c r="AO139" s="60">
        <v>0.94791666666666663</v>
      </c>
      <c r="AP139" s="60">
        <v>0.95833333333333337</v>
      </c>
      <c r="AQ139" s="61">
        <f>IF(AP139&lt;AM139,(AP139+1)-AM139,AP139-AM139)</f>
        <v>0.14583333333333337</v>
      </c>
      <c r="AR139" s="61">
        <f>IF(AO139&lt;AN139,(AO139+1)-AN139,AO139-AN139)</f>
        <v>0.125</v>
      </c>
      <c r="AS139" s="62">
        <f>IF(AR139&lt;&gt;0,1,"")</f>
        <v>1</v>
      </c>
      <c r="AT139" s="63">
        <f>IF(AM139&lt;&gt;0,AM139-(6/24)+1440,"")</f>
        <v>1440.5625</v>
      </c>
      <c r="AU139" s="88">
        <v>18.399999999999999</v>
      </c>
      <c r="AV139" s="152"/>
      <c r="AW139" s="152"/>
      <c r="AX139" s="66"/>
      <c r="AY139" s="244">
        <v>24.6</v>
      </c>
      <c r="AZ139" s="111"/>
      <c r="BA139" s="111">
        <v>7.4</v>
      </c>
      <c r="BB139" s="66"/>
      <c r="BC139" s="51">
        <v>78832</v>
      </c>
      <c r="BD139" s="65">
        <f>BC139*0.0004536</f>
        <v>35.758195200000003</v>
      </c>
      <c r="BE139" s="67"/>
      <c r="BF139" s="68"/>
      <c r="BG139" s="68"/>
      <c r="BH139" s="69">
        <v>3</v>
      </c>
      <c r="BI139" s="70"/>
      <c r="BJ139" s="70"/>
      <c r="BK139" s="70"/>
      <c r="BL139" s="70"/>
      <c r="BM139" s="71"/>
      <c r="BN139" s="71"/>
      <c r="BO139" s="71"/>
      <c r="BP139" s="72">
        <v>3</v>
      </c>
      <c r="BQ139" s="73"/>
      <c r="BR139" s="73"/>
      <c r="BS139" s="73"/>
      <c r="BT139" s="74"/>
      <c r="BU139" s="75"/>
      <c r="BV139" s="74"/>
      <c r="BW139" s="51"/>
      <c r="BX139" s="51"/>
      <c r="BY139" s="51"/>
      <c r="BZ139" s="51"/>
      <c r="CA139" s="51"/>
      <c r="CB139" s="51"/>
      <c r="CC139" s="51"/>
      <c r="CD139" s="51"/>
      <c r="CE139" s="51"/>
      <c r="CF139" s="51"/>
      <c r="CG139" s="51"/>
      <c r="CH139" s="51"/>
      <c r="CI139" s="212">
        <v>35.832999999999998</v>
      </c>
      <c r="CJ139" s="51"/>
      <c r="CK139" s="65">
        <f>((CJ139/3.8)*6.7)/1000</f>
        <v>0</v>
      </c>
      <c r="CL139" s="76">
        <v>6058</v>
      </c>
      <c r="CM139" s="67">
        <f>((CL139*6.7)/1)/1000</f>
        <v>40.5886</v>
      </c>
      <c r="CN139" s="67">
        <f>IF(A139="","",IF(CK139=0,CM139,CK139)/2.2)</f>
        <v>18.449363636363636</v>
      </c>
      <c r="CO139" s="67">
        <f>IF(A139="","",(CP139/$BD$4))</f>
        <v>493570.00220283389</v>
      </c>
      <c r="CP139" s="67">
        <f>IF(A139="","",IF(CJ139="",(AJ139*$BA$4),CJ139))</f>
        <v>1875602.92</v>
      </c>
      <c r="CQ139" s="64">
        <f>CN139-AU139</f>
        <v>4.9363636363636942E-2</v>
      </c>
      <c r="CR139" s="67">
        <f>AY139-BA139</f>
        <v>17.200000000000003</v>
      </c>
      <c r="CS139" s="155"/>
      <c r="CT139" s="199"/>
      <c r="CU139" s="200"/>
      <c r="CV139" s="200"/>
      <c r="CW139" s="201"/>
      <c r="CY139" s="228" t="s">
        <v>697</v>
      </c>
      <c r="CZ139" s="228"/>
    </row>
    <row r="140" spans="1:104" s="18" customFormat="1" ht="13.8" thickBot="1" x14ac:dyDescent="0.3">
      <c r="A140" s="100">
        <v>4349</v>
      </c>
      <c r="B140" s="76" t="str">
        <f t="shared" si="6"/>
        <v>4349-4136-2</v>
      </c>
      <c r="C140" s="77">
        <v>47</v>
      </c>
      <c r="D140" s="83" t="s">
        <v>397</v>
      </c>
      <c r="E140" s="83" t="s">
        <v>284</v>
      </c>
      <c r="F140" s="83" t="s">
        <v>296</v>
      </c>
      <c r="G140" s="83" t="s">
        <v>248</v>
      </c>
      <c r="H140" s="76"/>
      <c r="I140" s="76"/>
      <c r="J140" s="78"/>
      <c r="K140" s="78"/>
      <c r="L140" s="78"/>
      <c r="M140" s="221"/>
      <c r="N140" s="78"/>
      <c r="O140" s="78"/>
      <c r="P140" s="76"/>
      <c r="Q140" s="221"/>
      <c r="R140" s="221"/>
      <c r="S140" s="76"/>
      <c r="T140" s="76"/>
      <c r="U140" s="76"/>
      <c r="V140" s="222"/>
      <c r="W140" s="222"/>
      <c r="X140" s="222"/>
      <c r="Y140" s="79"/>
      <c r="Z140" s="79"/>
      <c r="AA140" s="223"/>
      <c r="AB140" s="223"/>
      <c r="AC140" s="76"/>
      <c r="AD140" s="76"/>
      <c r="AE140" s="221"/>
      <c r="AF140" s="221"/>
      <c r="AG140" s="79"/>
      <c r="AH140" s="80">
        <v>2</v>
      </c>
      <c r="AI140" s="81">
        <v>44334</v>
      </c>
      <c r="AJ140" s="82" t="s">
        <v>299</v>
      </c>
      <c r="AK140" s="83" t="s">
        <v>216</v>
      </c>
      <c r="AL140" s="83" t="s">
        <v>208</v>
      </c>
      <c r="AM140" s="84">
        <v>2.7777777777777776E-2</v>
      </c>
      <c r="AN140" s="84">
        <v>4.5138888888888888E-2</v>
      </c>
      <c r="AO140" s="84">
        <v>0.18055555555555555</v>
      </c>
      <c r="AP140" s="84">
        <v>0.19097222222222221</v>
      </c>
      <c r="AQ140" s="85">
        <f>IF(AP140&lt;AM140,(AP140+1)-AM140,AP140-AM140)</f>
        <v>0.16319444444444442</v>
      </c>
      <c r="AR140" s="256">
        <f>IF(AO140&lt;AN140,(AO140+1)-AN140,AO140-AN140)</f>
        <v>0.13541666666666666</v>
      </c>
      <c r="AS140" s="86">
        <f>IF(AR140&lt;&gt;0,1,"")</f>
        <v>1</v>
      </c>
      <c r="AT140" s="87">
        <f>IF(AM140&lt;&gt;0,AM140-(6/24)+1440,"")</f>
        <v>1439.7777777777778</v>
      </c>
      <c r="AU140" s="88">
        <v>16</v>
      </c>
      <c r="AV140" s="152"/>
      <c r="AW140" s="152"/>
      <c r="AX140" s="66"/>
      <c r="AY140" s="111">
        <v>23.2</v>
      </c>
      <c r="AZ140" s="111"/>
      <c r="BA140" s="111">
        <v>4.0999999999999996</v>
      </c>
      <c r="BB140" s="88"/>
      <c r="BC140" s="90" t="s">
        <v>581</v>
      </c>
      <c r="BD140" s="89">
        <f>BC140*0.0004536</f>
        <v>39.762122400000003</v>
      </c>
      <c r="BE140" s="91"/>
      <c r="BF140" s="92"/>
      <c r="BG140" s="92"/>
      <c r="BH140" s="80">
        <v>4</v>
      </c>
      <c r="BI140" s="93"/>
      <c r="BJ140" s="93"/>
      <c r="BK140" s="93"/>
      <c r="BL140" s="93"/>
      <c r="BM140" s="94"/>
      <c r="BN140" s="94"/>
      <c r="BO140" s="94"/>
      <c r="BP140" s="95">
        <v>4</v>
      </c>
      <c r="BQ140" s="96"/>
      <c r="BR140" s="96"/>
      <c r="BS140" s="96"/>
      <c r="BT140" s="97"/>
      <c r="BU140" s="98"/>
      <c r="BV140" s="97"/>
      <c r="BW140" s="76"/>
      <c r="BX140" s="76"/>
      <c r="BY140" s="76"/>
      <c r="BZ140" s="76"/>
      <c r="CA140" s="76"/>
      <c r="CB140" s="76"/>
      <c r="CC140" s="76"/>
      <c r="CD140" s="76"/>
      <c r="CE140" s="76"/>
      <c r="CF140" s="76"/>
      <c r="CG140" s="76"/>
      <c r="CH140" s="76"/>
      <c r="CI140" s="212">
        <v>39.869999999999997</v>
      </c>
      <c r="CJ140" s="76"/>
      <c r="CK140" s="89">
        <f>((CJ140/3.8)*6.7)/1000</f>
        <v>0</v>
      </c>
      <c r="CL140" s="76">
        <v>5355</v>
      </c>
      <c r="CM140" s="91">
        <f>((CL140*6.7)/1)/1000</f>
        <v>35.878500000000003</v>
      </c>
      <c r="CN140" s="91">
        <f>IF(A140="","",IF(CK140=0,CM140,CK140)/2.2)</f>
        <v>16.308409090909091</v>
      </c>
      <c r="CO140" s="91">
        <f>IF(A140="","",(CP140/$BD$4))</f>
        <v>493689.3661695093</v>
      </c>
      <c r="CP140" s="91">
        <f>IF(A140="","",IF(CJ140="",(AJ140*$BA$4),CJ140))</f>
        <v>1876056.5119999999</v>
      </c>
      <c r="CQ140" s="99">
        <f>CN140-AU140</f>
        <v>0.30840909090909108</v>
      </c>
      <c r="CR140" s="91">
        <f>AY140-BA140</f>
        <v>19.100000000000001</v>
      </c>
      <c r="CS140" s="168" t="s">
        <v>334</v>
      </c>
      <c r="CT140" s="81"/>
      <c r="CU140" s="192"/>
      <c r="CV140" s="192"/>
      <c r="CW140" s="169"/>
      <c r="CY140" s="83" t="s">
        <v>697</v>
      </c>
      <c r="CZ140" s="83"/>
    </row>
    <row r="141" spans="1:104" s="18" customFormat="1" ht="13.8" hidden="1" thickBot="1" x14ac:dyDescent="0.3">
      <c r="A141" s="100"/>
      <c r="B141" s="76" t="str">
        <f t="shared" si="6"/>
        <v/>
      </c>
      <c r="C141" s="77"/>
      <c r="D141" s="83"/>
      <c r="E141" s="83"/>
      <c r="F141" s="83"/>
      <c r="G141" s="76"/>
      <c r="H141" s="76"/>
      <c r="I141" s="76"/>
      <c r="J141" s="78"/>
      <c r="K141" s="78"/>
      <c r="L141" s="78"/>
      <c r="M141" s="221"/>
      <c r="N141" s="78"/>
      <c r="O141" s="78"/>
      <c r="P141" s="76"/>
      <c r="Q141" s="221"/>
      <c r="R141" s="221"/>
      <c r="S141" s="76"/>
      <c r="T141" s="76"/>
      <c r="U141" s="76"/>
      <c r="V141" s="222"/>
      <c r="W141" s="222"/>
      <c r="X141" s="222"/>
      <c r="Y141" s="79"/>
      <c r="Z141" s="79"/>
      <c r="AA141" s="223"/>
      <c r="AB141" s="223"/>
      <c r="AC141" s="76"/>
      <c r="AD141" s="76"/>
      <c r="AE141" s="221"/>
      <c r="AF141" s="221"/>
      <c r="AG141" s="79"/>
      <c r="AH141" s="80">
        <v>3</v>
      </c>
      <c r="AI141" s="81"/>
      <c r="AJ141" s="82"/>
      <c r="AK141" s="83"/>
      <c r="AL141" s="83"/>
      <c r="AM141" s="84"/>
      <c r="AN141" s="84"/>
      <c r="AO141" s="84"/>
      <c r="AP141" s="192"/>
      <c r="AQ141" s="85">
        <f>IF(AP141&lt;AM141,(AP141+1)-AM141,AP141-AM141)</f>
        <v>0</v>
      </c>
      <c r="AR141" s="85">
        <f>IF(AO141&lt;AN141,(AO141+1)-AN141,AO141-AN141)</f>
        <v>0</v>
      </c>
      <c r="AS141" s="86" t="str">
        <f>IF(AR141&lt;&gt;0,1,"")</f>
        <v/>
      </c>
      <c r="AT141" s="87" t="str">
        <f>IF(AM141&lt;&gt;0,AM141-(6/24)+1440,"")</f>
        <v/>
      </c>
      <c r="AU141" s="88"/>
      <c r="AV141" s="152"/>
      <c r="AW141" s="152"/>
      <c r="AX141" s="66"/>
      <c r="AY141" s="111"/>
      <c r="AZ141" s="111"/>
      <c r="BA141" s="111"/>
      <c r="BB141" s="88"/>
      <c r="BC141" s="90"/>
      <c r="BD141" s="89">
        <f>BC141*0.0004536</f>
        <v>0</v>
      </c>
      <c r="BE141" s="91"/>
      <c r="BF141" s="92"/>
      <c r="BG141" s="92"/>
      <c r="BH141" s="80"/>
      <c r="BI141" s="93"/>
      <c r="BJ141" s="93"/>
      <c r="BK141" s="93"/>
      <c r="BL141" s="93"/>
      <c r="BM141" s="94"/>
      <c r="BN141" s="94"/>
      <c r="BO141" s="94"/>
      <c r="BP141" s="95"/>
      <c r="BQ141" s="96"/>
      <c r="BR141" s="96"/>
      <c r="BS141" s="96"/>
      <c r="BT141" s="97"/>
      <c r="BU141" s="98"/>
      <c r="BV141" s="97"/>
      <c r="BW141" s="76"/>
      <c r="BX141" s="76"/>
      <c r="BY141" s="76"/>
      <c r="BZ141" s="76"/>
      <c r="CA141" s="76"/>
      <c r="CB141" s="76"/>
      <c r="CC141" s="76"/>
      <c r="CD141" s="76"/>
      <c r="CE141" s="76"/>
      <c r="CF141" s="76"/>
      <c r="CG141" s="76"/>
      <c r="CH141" s="76"/>
      <c r="CI141" s="212"/>
      <c r="CJ141" s="76"/>
      <c r="CK141" s="89">
        <f>((CJ141/3.8)*6.7)/1000</f>
        <v>0</v>
      </c>
      <c r="CL141" s="76"/>
      <c r="CM141" s="91">
        <f>((CL141*6.7)/1)/1000</f>
        <v>0</v>
      </c>
      <c r="CN141" s="91" t="str">
        <f>IF(A141="","",IF(CK141=0,CM141,CK141)/2.2)</f>
        <v/>
      </c>
      <c r="CO141" s="91" t="str">
        <f>IF(A141="","",(CP141/$BD$4))</f>
        <v/>
      </c>
      <c r="CP141" s="91" t="str">
        <f>IF(A141="","",IF(CJ141="",(AJ141*$BA$4),CJ141))</f>
        <v/>
      </c>
      <c r="CQ141" s="99"/>
      <c r="CR141" s="91">
        <f>AY141-BA141</f>
        <v>0</v>
      </c>
      <c r="CS141" s="83"/>
      <c r="CT141" s="81"/>
      <c r="CU141" s="192"/>
      <c r="CV141" s="192"/>
      <c r="CW141" s="169"/>
      <c r="CY141" s="76"/>
      <c r="CZ141" s="76"/>
    </row>
    <row r="142" spans="1:104" s="18" customFormat="1" ht="13.8" hidden="1" thickBot="1" x14ac:dyDescent="0.3">
      <c r="A142" s="100"/>
      <c r="B142" s="76" t="str">
        <f t="shared" si="6"/>
        <v/>
      </c>
      <c r="C142" s="77"/>
      <c r="D142" s="83"/>
      <c r="E142" s="83"/>
      <c r="F142" s="83"/>
      <c r="G142" s="76"/>
      <c r="H142" s="76"/>
      <c r="I142" s="76"/>
      <c r="J142" s="78"/>
      <c r="K142" s="78"/>
      <c r="L142" s="78"/>
      <c r="M142" s="221"/>
      <c r="N142" s="78"/>
      <c r="O142" s="78"/>
      <c r="P142" s="76"/>
      <c r="Q142" s="221"/>
      <c r="R142" s="221"/>
      <c r="S142" s="76"/>
      <c r="T142" s="76"/>
      <c r="U142" s="76"/>
      <c r="V142" s="222"/>
      <c r="W142" s="222"/>
      <c r="X142" s="222"/>
      <c r="Y142" s="79"/>
      <c r="Z142" s="79"/>
      <c r="AA142" s="223"/>
      <c r="AB142" s="223"/>
      <c r="AC142" s="76"/>
      <c r="AD142" s="76"/>
      <c r="AE142" s="221"/>
      <c r="AF142" s="221"/>
      <c r="AG142" s="79"/>
      <c r="AH142" s="102">
        <v>4</v>
      </c>
      <c r="AI142" s="103"/>
      <c r="AJ142" s="104"/>
      <c r="AK142" s="105"/>
      <c r="AL142" s="106"/>
      <c r="AM142" s="107"/>
      <c r="AN142" s="107"/>
      <c r="AO142" s="107"/>
      <c r="AP142" s="107"/>
      <c r="AQ142" s="108">
        <f>IF(AP142&lt;AM142,(AP142+1)-AM142,AP142-AM142)</f>
        <v>0</v>
      </c>
      <c r="AR142" s="108">
        <f>IF(AO142&lt;AN142,(AO142+1)-AN142,AO142-AN142)</f>
        <v>0</v>
      </c>
      <c r="AS142" s="109" t="str">
        <f>IF(AR142&lt;&gt;0,1,"")</f>
        <v/>
      </c>
      <c r="AT142" s="110" t="str">
        <f>IF(AM142&lt;&gt;0,AM142-(6/24)+1440,"")</f>
        <v/>
      </c>
      <c r="AU142" s="111"/>
      <c r="AV142" s="112"/>
      <c r="AW142" s="112"/>
      <c r="AX142" s="111"/>
      <c r="AY142" s="88"/>
      <c r="AZ142" s="240"/>
      <c r="BA142" s="111"/>
      <c r="BB142" s="111"/>
      <c r="BC142" s="113"/>
      <c r="BD142" s="112">
        <f>BC142*0.0004536</f>
        <v>0</v>
      </c>
      <c r="BE142" s="114"/>
      <c r="BF142" s="115"/>
      <c r="BG142" s="115"/>
      <c r="BH142" s="102"/>
      <c r="BI142" s="116"/>
      <c r="BJ142" s="116"/>
      <c r="BK142" s="116"/>
      <c r="BL142" s="116"/>
      <c r="BM142" s="117"/>
      <c r="BN142" s="117"/>
      <c r="BO142" s="117"/>
      <c r="BP142" s="118"/>
      <c r="BQ142" s="119"/>
      <c r="BR142" s="119"/>
      <c r="BS142" s="119"/>
      <c r="BT142" s="120"/>
      <c r="BU142" s="121"/>
      <c r="BV142" s="120"/>
      <c r="BW142" s="122"/>
      <c r="BX142" s="122"/>
      <c r="BY142" s="122"/>
      <c r="BZ142" s="122"/>
      <c r="CA142" s="122"/>
      <c r="CB142" s="122"/>
      <c r="CC142" s="122"/>
      <c r="CD142" s="122"/>
      <c r="CE142" s="122"/>
      <c r="CF142" s="122"/>
      <c r="CG142" s="122"/>
      <c r="CH142" s="122"/>
      <c r="CI142" s="212"/>
      <c r="CJ142" s="122"/>
      <c r="CK142" s="112">
        <f>((CJ142/3.8)*6.7)/1000</f>
        <v>0</v>
      </c>
      <c r="CL142" s="122"/>
      <c r="CM142" s="114">
        <f>((CL142*6.7)/1)/1000</f>
        <v>0</v>
      </c>
      <c r="CN142" s="114" t="str">
        <f>IF(A142="","",IF(CK142=0,CM142,CK142)/2.2)</f>
        <v/>
      </c>
      <c r="CO142" s="114" t="str">
        <f>IF(A142="","",(CP142/$BD$4))</f>
        <v/>
      </c>
      <c r="CP142" s="114" t="str">
        <f>IF(A142="","",IF(CJ142="",(AJ142*$BA$4),CJ142))</f>
        <v/>
      </c>
      <c r="CQ142" s="99"/>
      <c r="CR142" s="114">
        <f>AY142-BA142</f>
        <v>0</v>
      </c>
      <c r="CS142" s="122"/>
      <c r="CT142" s="202"/>
      <c r="CU142" s="203"/>
      <c r="CV142" s="203"/>
      <c r="CW142" s="204"/>
      <c r="CY142" s="76"/>
      <c r="CZ142" s="76"/>
    </row>
    <row r="143" spans="1:104" s="18" customFormat="1" ht="13.8" hidden="1" thickBot="1" x14ac:dyDescent="0.3">
      <c r="A143" s="124"/>
      <c r="B143" s="125" t="str">
        <f t="shared" si="6"/>
        <v/>
      </c>
      <c r="C143" s="126"/>
      <c r="D143" s="127"/>
      <c r="E143" s="127"/>
      <c r="F143" s="127"/>
      <c r="G143" s="127"/>
      <c r="H143" s="127"/>
      <c r="I143" s="128"/>
      <c r="J143" s="128"/>
      <c r="K143" s="128"/>
      <c r="L143" s="128"/>
      <c r="M143" s="224"/>
      <c r="N143" s="128"/>
      <c r="O143" s="128"/>
      <c r="P143" s="125"/>
      <c r="Q143" s="224"/>
      <c r="R143" s="224"/>
      <c r="S143" s="125"/>
      <c r="T143" s="125"/>
      <c r="U143" s="125"/>
      <c r="V143" s="225"/>
      <c r="W143" s="225"/>
      <c r="X143" s="225"/>
      <c r="Y143" s="129"/>
      <c r="Z143" s="129"/>
      <c r="AA143" s="226"/>
      <c r="AB143" s="226"/>
      <c r="AC143" s="125"/>
      <c r="AD143" s="125"/>
      <c r="AE143" s="224"/>
      <c r="AF143" s="224"/>
      <c r="AG143" s="130"/>
      <c r="AH143" s="238" t="s">
        <v>141</v>
      </c>
      <c r="AI143" s="239"/>
      <c r="AJ143" s="131"/>
      <c r="AK143" s="132"/>
      <c r="AL143" s="132"/>
      <c r="AM143" s="132"/>
      <c r="AN143" s="132"/>
      <c r="AO143" s="132"/>
      <c r="AP143" s="133"/>
      <c r="AQ143" s="133">
        <f>SUM(AQ139:AQ142)</f>
        <v>0.30902777777777779</v>
      </c>
      <c r="AR143" s="133">
        <f>SUM(AR139:AR142)</f>
        <v>0.26041666666666663</v>
      </c>
      <c r="AS143" s="134">
        <f>SUM(AS139:AS142)</f>
        <v>2</v>
      </c>
      <c r="AT143" s="134"/>
      <c r="AU143" s="214"/>
      <c r="AV143" s="135"/>
      <c r="AW143" s="135"/>
      <c r="AX143" s="135"/>
      <c r="AY143" s="132"/>
      <c r="AZ143" s="132"/>
      <c r="BA143" s="132"/>
      <c r="BB143" s="132"/>
      <c r="BC143" s="136"/>
      <c r="BD143" s="135"/>
      <c r="BE143" s="135"/>
      <c r="BF143" s="137"/>
      <c r="BG143" s="137"/>
      <c r="BH143" s="239"/>
      <c r="BI143" s="239"/>
      <c r="BJ143" s="239"/>
      <c r="BK143" s="138"/>
      <c r="BL143" s="138"/>
      <c r="BM143" s="138"/>
      <c r="BN143" s="138"/>
      <c r="BO143" s="138"/>
      <c r="BP143" s="139"/>
      <c r="BQ143" s="139"/>
      <c r="BR143" s="139"/>
      <c r="BS143" s="139"/>
      <c r="BT143" s="140"/>
      <c r="BU143" s="140"/>
      <c r="BV143" s="140"/>
      <c r="BW143" s="132"/>
      <c r="BX143" s="132"/>
      <c r="BY143" s="132"/>
      <c r="BZ143" s="132"/>
      <c r="CA143" s="132"/>
      <c r="CB143" s="132"/>
      <c r="CC143" s="132"/>
      <c r="CD143" s="132"/>
      <c r="CE143" s="132"/>
      <c r="CF143" s="132"/>
      <c r="CG143" s="132"/>
      <c r="CH143" s="132"/>
      <c r="CI143" s="214"/>
      <c r="CJ143" s="132"/>
      <c r="CK143" s="135">
        <f>SUM(CK139:CK142)</f>
        <v>0</v>
      </c>
      <c r="CL143" s="132"/>
      <c r="CM143" s="135">
        <f>SUM(CM139:CM142)</f>
        <v>76.467100000000002</v>
      </c>
      <c r="CN143" s="135">
        <f>SUM(CN139:CN142)</f>
        <v>34.757772727272723</v>
      </c>
      <c r="CO143" s="135">
        <f>SUM(CO139:CO142)</f>
        <v>987259.36837234325</v>
      </c>
      <c r="CP143" s="135">
        <f>SUM(CP139:CP142)</f>
        <v>3751659.432</v>
      </c>
      <c r="CQ143" s="135">
        <f>SUM(CQ139:CQ142)</f>
        <v>0.35777272727272802</v>
      </c>
      <c r="CR143" s="132"/>
      <c r="CS143" s="132"/>
      <c r="CT143" s="132"/>
      <c r="CU143" s="132"/>
      <c r="CV143" s="132"/>
      <c r="CW143" s="141"/>
      <c r="CY143" s="214"/>
      <c r="CZ143" s="214"/>
    </row>
    <row r="144" spans="1:104" s="18" customFormat="1" ht="13.8" thickBot="1" x14ac:dyDescent="0.3">
      <c r="A144" s="100">
        <v>4350</v>
      </c>
      <c r="B144" s="51" t="str">
        <f t="shared" si="6"/>
        <v>4350-4167-1</v>
      </c>
      <c r="C144" s="52">
        <v>47</v>
      </c>
      <c r="D144" s="53" t="s">
        <v>261</v>
      </c>
      <c r="E144" s="53" t="s">
        <v>254</v>
      </c>
      <c r="F144" s="53" t="s">
        <v>238</v>
      </c>
      <c r="G144" s="53" t="s">
        <v>303</v>
      </c>
      <c r="H144" s="53"/>
      <c r="I144" s="70"/>
      <c r="J144" s="54"/>
      <c r="K144" s="54"/>
      <c r="L144" s="54"/>
      <c r="M144" s="218"/>
      <c r="N144" s="54"/>
      <c r="O144" s="54"/>
      <c r="P144" s="51"/>
      <c r="Q144" s="218"/>
      <c r="R144" s="218"/>
      <c r="S144" s="51"/>
      <c r="T144" s="51"/>
      <c r="U144" s="51"/>
      <c r="V144" s="219"/>
      <c r="W144" s="219"/>
      <c r="X144" s="220"/>
      <c r="Y144" s="55"/>
      <c r="Z144" s="55"/>
      <c r="AA144" s="219"/>
      <c r="AB144" s="219"/>
      <c r="AC144" s="51"/>
      <c r="AD144" s="51"/>
      <c r="AE144" s="218"/>
      <c r="AF144" s="218"/>
      <c r="AG144" s="55"/>
      <c r="AH144" s="56">
        <v>1</v>
      </c>
      <c r="AI144" s="57">
        <v>44335</v>
      </c>
      <c r="AJ144" s="58" t="s">
        <v>355</v>
      </c>
      <c r="AK144" s="59" t="s">
        <v>208</v>
      </c>
      <c r="AL144" s="59" t="s">
        <v>208</v>
      </c>
      <c r="AM144" s="60">
        <v>0.25</v>
      </c>
      <c r="AN144" s="248"/>
      <c r="AO144" s="248"/>
      <c r="AP144" s="60">
        <v>0.28472222222222221</v>
      </c>
      <c r="AQ144" s="61">
        <f>IF(AP144&lt;AM144,(AP144+1)-AM144,AP144-AM144)</f>
        <v>3.472222222222221E-2</v>
      </c>
      <c r="AR144" s="61">
        <f>IF(AO144&lt;AN144,(AO144+1)-AN144,AO144-AN144)</f>
        <v>0</v>
      </c>
      <c r="AS144" s="62" t="str">
        <f>IF(AR144&lt;&gt;0,1,"")</f>
        <v/>
      </c>
      <c r="AT144" s="63">
        <f>IF(AM144&lt;&gt;0,AM144-(6/24)+1440,"")</f>
        <v>1440</v>
      </c>
      <c r="AU144" s="88">
        <v>18.2</v>
      </c>
      <c r="AV144" s="152"/>
      <c r="AW144" s="152"/>
      <c r="AX144" s="66"/>
      <c r="AY144" s="244">
        <v>21.9</v>
      </c>
      <c r="AZ144" s="111"/>
      <c r="BA144" s="111">
        <v>21.8</v>
      </c>
      <c r="BB144" s="66"/>
      <c r="BC144" s="51">
        <v>91595</v>
      </c>
      <c r="BD144" s="65">
        <f>BC144*0.0004536</f>
        <v>41.547492000000005</v>
      </c>
      <c r="BE144" s="67"/>
      <c r="BF144" s="68"/>
      <c r="BG144" s="68"/>
      <c r="BH144" s="69">
        <v>3</v>
      </c>
      <c r="BI144" s="70"/>
      <c r="BJ144" s="70"/>
      <c r="BK144" s="70"/>
      <c r="BL144" s="70"/>
      <c r="BM144" s="71"/>
      <c r="BN144" s="71"/>
      <c r="BO144" s="71"/>
      <c r="BP144" s="72">
        <v>3</v>
      </c>
      <c r="BQ144" s="73"/>
      <c r="BR144" s="73"/>
      <c r="BS144" s="73"/>
      <c r="BT144" s="74"/>
      <c r="BU144" s="75"/>
      <c r="BV144" s="74"/>
      <c r="BW144" s="51"/>
      <c r="BX144" s="51"/>
      <c r="BY144" s="51"/>
      <c r="BZ144" s="51"/>
      <c r="CA144" s="51"/>
      <c r="CB144" s="51"/>
      <c r="CC144" s="51"/>
      <c r="CD144" s="51"/>
      <c r="CE144" s="51"/>
      <c r="CF144" s="51"/>
      <c r="CG144" s="51"/>
      <c r="CH144" s="51"/>
      <c r="CI144" s="212">
        <v>41.634</v>
      </c>
      <c r="CJ144" s="51"/>
      <c r="CK144" s="65">
        <f>((CJ144/3.8)*6.7)/1000</f>
        <v>0</v>
      </c>
      <c r="CL144" s="76">
        <v>6002</v>
      </c>
      <c r="CM144" s="67">
        <f>((CL144*6.7)/1)/1000</f>
        <v>40.2134</v>
      </c>
      <c r="CN144" s="67">
        <f>IF(A144="","",IF(CK144=0,CM144,CK144)/2.2)</f>
        <v>18.278818181818181</v>
      </c>
      <c r="CO144" s="67">
        <f>IF(A144="","",(CP144/$BD$4))</f>
        <v>497389.64913644711</v>
      </c>
      <c r="CP144" s="67">
        <f>IF(A144="","",IF(CJ144="",(AJ144*$BA$4),CJ144))</f>
        <v>1890117.8639999998</v>
      </c>
      <c r="CQ144" s="64">
        <f>CN144-AU144</f>
        <v>7.8818181818181898E-2</v>
      </c>
      <c r="CR144" s="67">
        <f>AY144-BA144</f>
        <v>9.9999999999997868E-2</v>
      </c>
      <c r="CS144" s="155"/>
      <c r="CT144" s="199"/>
      <c r="CU144" s="200"/>
      <c r="CV144" s="200"/>
      <c r="CW144" s="201"/>
      <c r="CY144" s="228" t="s">
        <v>697</v>
      </c>
      <c r="CZ144" s="228"/>
    </row>
    <row r="145" spans="1:104" s="18" customFormat="1" ht="13.8" thickBot="1" x14ac:dyDescent="0.3">
      <c r="A145" s="100">
        <v>4350</v>
      </c>
      <c r="B145" s="76" t="str">
        <f t="shared" si="6"/>
        <v>4350-4167-2</v>
      </c>
      <c r="C145" s="77">
        <v>47</v>
      </c>
      <c r="D145" s="83" t="s">
        <v>261</v>
      </c>
      <c r="E145" s="83" t="s">
        <v>254</v>
      </c>
      <c r="F145" s="83" t="s">
        <v>238</v>
      </c>
      <c r="G145" s="83" t="s">
        <v>303</v>
      </c>
      <c r="H145" s="76"/>
      <c r="I145" s="76"/>
      <c r="J145" s="78"/>
      <c r="K145" s="78"/>
      <c r="L145" s="78"/>
      <c r="M145" s="221"/>
      <c r="N145" s="78"/>
      <c r="O145" s="78"/>
      <c r="P145" s="76"/>
      <c r="Q145" s="221"/>
      <c r="R145" s="221"/>
      <c r="S145" s="76"/>
      <c r="T145" s="76"/>
      <c r="U145" s="76"/>
      <c r="V145" s="222"/>
      <c r="W145" s="222"/>
      <c r="X145" s="222"/>
      <c r="Y145" s="79"/>
      <c r="Z145" s="79"/>
      <c r="AA145" s="223"/>
      <c r="AB145" s="223"/>
      <c r="AC145" s="76"/>
      <c r="AD145" s="76"/>
      <c r="AE145" s="221"/>
      <c r="AF145" s="221"/>
      <c r="AG145" s="79"/>
      <c r="AH145" s="80">
        <v>2</v>
      </c>
      <c r="AI145" s="81">
        <v>44335</v>
      </c>
      <c r="AJ145" s="82" t="s">
        <v>355</v>
      </c>
      <c r="AK145" s="83" t="s">
        <v>208</v>
      </c>
      <c r="AL145" s="83" t="s">
        <v>346</v>
      </c>
      <c r="AM145" s="84">
        <v>0.33333333333333331</v>
      </c>
      <c r="AN145" s="84">
        <v>0.35069444444444442</v>
      </c>
      <c r="AO145" s="84">
        <v>0.45833333333333331</v>
      </c>
      <c r="AP145" s="84">
        <v>0.46875</v>
      </c>
      <c r="AQ145" s="85">
        <f>IF(AP145&lt;AM145,(AP145+1)-AM145,AP145-AM145)</f>
        <v>0.13541666666666669</v>
      </c>
      <c r="AR145" s="85">
        <f>IF(AO145&lt;AN145,(AO145+1)-AN145,AO145-AN145)</f>
        <v>0.1076388888888889</v>
      </c>
      <c r="AS145" s="86">
        <f>IF(AR145&lt;&gt;0,1,"")</f>
        <v>1</v>
      </c>
      <c r="AT145" s="87">
        <f>IF(AM145&lt;&gt;0,AM145-(6/24)+1440,"")</f>
        <v>1440.0833333333333</v>
      </c>
      <c r="AU145" s="254">
        <v>0</v>
      </c>
      <c r="AV145" s="152"/>
      <c r="AW145" s="152"/>
      <c r="AX145" s="66"/>
      <c r="AY145" s="111">
        <v>21.8</v>
      </c>
      <c r="AZ145" s="111"/>
      <c r="BA145" s="111">
        <v>6.6</v>
      </c>
      <c r="BB145" s="88"/>
      <c r="BC145" s="90" t="s">
        <v>564</v>
      </c>
      <c r="BD145" s="89">
        <f>BC145*0.0004536</f>
        <v>41.547492000000005</v>
      </c>
      <c r="BE145" s="91"/>
      <c r="BF145" s="92"/>
      <c r="BG145" s="92"/>
      <c r="BH145" s="80">
        <v>4</v>
      </c>
      <c r="BI145" s="93"/>
      <c r="BJ145" s="93"/>
      <c r="BK145" s="93"/>
      <c r="BL145" s="93"/>
      <c r="BM145" s="94"/>
      <c r="BN145" s="94"/>
      <c r="BO145" s="94"/>
      <c r="BP145" s="95">
        <v>4</v>
      </c>
      <c r="BQ145" s="96"/>
      <c r="BR145" s="96"/>
      <c r="BS145" s="96"/>
      <c r="BT145" s="97"/>
      <c r="BU145" s="98"/>
      <c r="BV145" s="97"/>
      <c r="BW145" s="76"/>
      <c r="BX145" s="76"/>
      <c r="BY145" s="76"/>
      <c r="BZ145" s="76"/>
      <c r="CA145" s="76"/>
      <c r="CB145" s="76"/>
      <c r="CC145" s="76"/>
      <c r="CD145" s="76"/>
      <c r="CE145" s="76"/>
      <c r="CF145" s="76"/>
      <c r="CG145" s="76"/>
      <c r="CH145" s="76"/>
      <c r="CI145" s="212">
        <v>41.634</v>
      </c>
      <c r="CJ145" s="76"/>
      <c r="CK145" s="89">
        <f>((CJ145/3.8)*6.7)/1000</f>
        <v>0</v>
      </c>
      <c r="CL145" s="76"/>
      <c r="CM145" s="91">
        <f>((CL145*6.7)/1)/1000</f>
        <v>0</v>
      </c>
      <c r="CN145" s="91">
        <f>IF(A145="","",IF(CK145=0,CM145,CK145)/2.2)</f>
        <v>0</v>
      </c>
      <c r="CO145" s="91">
        <f>IF(A145="","",(CP145/$BD$4))</f>
        <v>497389.64913644711</v>
      </c>
      <c r="CP145" s="91">
        <f>IF(A145="","",IF(CJ145="",(AJ145*$BA$4),CJ145))</f>
        <v>1890117.8639999998</v>
      </c>
      <c r="CQ145" s="99">
        <f>CN145-AU145</f>
        <v>0</v>
      </c>
      <c r="CR145" s="91">
        <f>AY145-BA145</f>
        <v>15.200000000000001</v>
      </c>
      <c r="CS145" s="168" t="s">
        <v>442</v>
      </c>
      <c r="CT145" s="81"/>
      <c r="CU145" s="192"/>
      <c r="CV145" s="192"/>
      <c r="CW145" s="169"/>
      <c r="CY145" s="83" t="s">
        <v>697</v>
      </c>
      <c r="CZ145" s="83"/>
    </row>
    <row r="146" spans="1:104" s="18" customFormat="1" x14ac:dyDescent="0.25">
      <c r="A146" s="100">
        <v>4350</v>
      </c>
      <c r="B146" s="76" t="str">
        <f t="shared" si="6"/>
        <v>4350-4173-3</v>
      </c>
      <c r="C146" s="77">
        <v>47</v>
      </c>
      <c r="D146" s="83" t="s">
        <v>261</v>
      </c>
      <c r="E146" s="83" t="s">
        <v>254</v>
      </c>
      <c r="F146" s="83" t="s">
        <v>238</v>
      </c>
      <c r="G146" s="76" t="s">
        <v>303</v>
      </c>
      <c r="H146" s="76"/>
      <c r="I146" s="76"/>
      <c r="J146" s="78"/>
      <c r="K146" s="78"/>
      <c r="L146" s="78"/>
      <c r="M146" s="221"/>
      <c r="N146" s="78"/>
      <c r="O146" s="78"/>
      <c r="P146" s="76"/>
      <c r="Q146" s="221"/>
      <c r="R146" s="221"/>
      <c r="S146" s="76"/>
      <c r="T146" s="76"/>
      <c r="U146" s="76"/>
      <c r="V146" s="222"/>
      <c r="W146" s="222"/>
      <c r="X146" s="222"/>
      <c r="Y146" s="79"/>
      <c r="Z146" s="79"/>
      <c r="AA146" s="223"/>
      <c r="AB146" s="223"/>
      <c r="AC146" s="76"/>
      <c r="AD146" s="76"/>
      <c r="AE146" s="221"/>
      <c r="AF146" s="221"/>
      <c r="AG146" s="79"/>
      <c r="AH146" s="80">
        <v>3</v>
      </c>
      <c r="AI146" s="81">
        <v>44335</v>
      </c>
      <c r="AJ146" s="82" t="s">
        <v>356</v>
      </c>
      <c r="AK146" s="83" t="s">
        <v>346</v>
      </c>
      <c r="AL146" s="83" t="s">
        <v>345</v>
      </c>
      <c r="AM146" s="84">
        <v>0.50347222222222221</v>
      </c>
      <c r="AN146" s="84">
        <v>0.52083333333333337</v>
      </c>
      <c r="AO146" s="84">
        <v>0.58680555555555558</v>
      </c>
      <c r="AP146" s="192">
        <v>0.59375</v>
      </c>
      <c r="AQ146" s="85">
        <f>IF(AP146&lt;AM146,(AP146+1)-AM146,AP146-AM146)</f>
        <v>9.027777777777779E-2</v>
      </c>
      <c r="AR146" s="85">
        <f>IF(AO146&lt;AN146,(AO146+1)-AN146,AO146-AN146)</f>
        <v>6.597222222222221E-2</v>
      </c>
      <c r="AS146" s="86">
        <f>IF(AR146&lt;&gt;0,1,"")</f>
        <v>1</v>
      </c>
      <c r="AT146" s="87">
        <f>IF(AM146&lt;&gt;0,AM146-(6/24)+1440,"")</f>
        <v>1440.2534722222222</v>
      </c>
      <c r="AU146" s="88">
        <v>7.8</v>
      </c>
      <c r="AV146" s="152"/>
      <c r="AW146" s="152"/>
      <c r="AX146" s="66"/>
      <c r="AY146" s="111">
        <v>14.2</v>
      </c>
      <c r="AZ146" s="111"/>
      <c r="BA146" s="111">
        <v>5.3</v>
      </c>
      <c r="BB146" s="88"/>
      <c r="BC146" s="90" t="s">
        <v>565</v>
      </c>
      <c r="BD146" s="89">
        <f>BC146*0.0004536</f>
        <v>32.242795200000003</v>
      </c>
      <c r="BE146" s="91"/>
      <c r="BF146" s="92"/>
      <c r="BG146" s="92"/>
      <c r="BH146" s="80"/>
      <c r="BI146" s="93"/>
      <c r="BJ146" s="93"/>
      <c r="BK146" s="93"/>
      <c r="BL146" s="93"/>
      <c r="BM146" s="94"/>
      <c r="BN146" s="94"/>
      <c r="BO146" s="94"/>
      <c r="BP146" s="95"/>
      <c r="BQ146" s="96"/>
      <c r="BR146" s="96"/>
      <c r="BS146" s="96"/>
      <c r="BT146" s="97"/>
      <c r="BU146" s="98"/>
      <c r="BV146" s="97"/>
      <c r="BW146" s="76"/>
      <c r="BX146" s="76"/>
      <c r="BY146" s="76"/>
      <c r="BZ146" s="76"/>
      <c r="CA146" s="76"/>
      <c r="CB146" s="76"/>
      <c r="CC146" s="76"/>
      <c r="CD146" s="76"/>
      <c r="CE146" s="76"/>
      <c r="CF146" s="76"/>
      <c r="CG146" s="76"/>
      <c r="CH146" s="76"/>
      <c r="CI146" s="212">
        <v>32.31</v>
      </c>
      <c r="CJ146" s="76">
        <v>9880</v>
      </c>
      <c r="CK146" s="89">
        <f>((CJ146/3.8)*6.7)/1000</f>
        <v>17.420000000000002</v>
      </c>
      <c r="CL146" s="76"/>
      <c r="CM146" s="91">
        <f>((CL146*6.7)/1)/1000</f>
        <v>0</v>
      </c>
      <c r="CN146" s="91">
        <f>IF(A146="","",IF(CK146=0,CM146,CK146)/2.2)</f>
        <v>7.918181818181818</v>
      </c>
      <c r="CO146" s="91">
        <f>IF(A146="","",(CP146/$BD$4))</f>
        <v>2599.9488323274732</v>
      </c>
      <c r="CP146" s="91">
        <f>IF(A146="","",IF(CJ146="",(AJ146*$BA$4),CJ146))</f>
        <v>9880</v>
      </c>
      <c r="CQ146" s="99">
        <f>CN146-AU146</f>
        <v>0.11818181818181817</v>
      </c>
      <c r="CR146" s="91">
        <f>AY146-BA146</f>
        <v>8.8999999999999986</v>
      </c>
      <c r="CS146" s="83"/>
      <c r="CT146" s="81"/>
      <c r="CU146" s="192"/>
      <c r="CV146" s="192"/>
      <c r="CW146" s="169"/>
      <c r="CY146" s="83" t="s">
        <v>697</v>
      </c>
      <c r="CZ146" s="76"/>
    </row>
    <row r="147" spans="1:104" s="18" customFormat="1" ht="13.8" thickBot="1" x14ac:dyDescent="0.3">
      <c r="A147" s="100">
        <v>4350</v>
      </c>
      <c r="B147" s="76" t="str">
        <f t="shared" si="6"/>
        <v>4350-4168-4</v>
      </c>
      <c r="C147" s="77">
        <v>47</v>
      </c>
      <c r="D147" s="83" t="s">
        <v>261</v>
      </c>
      <c r="E147" s="83" t="s">
        <v>254</v>
      </c>
      <c r="F147" s="83" t="s">
        <v>238</v>
      </c>
      <c r="G147" s="76" t="s">
        <v>303</v>
      </c>
      <c r="H147" s="76"/>
      <c r="I147" s="76"/>
      <c r="J147" s="78"/>
      <c r="K147" s="78"/>
      <c r="L147" s="78"/>
      <c r="M147" s="221"/>
      <c r="N147" s="78"/>
      <c r="O147" s="78"/>
      <c r="P147" s="76"/>
      <c r="Q147" s="221"/>
      <c r="R147" s="221"/>
      <c r="S147" s="76"/>
      <c r="T147" s="76"/>
      <c r="U147" s="76"/>
      <c r="V147" s="222"/>
      <c r="W147" s="222"/>
      <c r="X147" s="222"/>
      <c r="Y147" s="79"/>
      <c r="Z147" s="79"/>
      <c r="AA147" s="223"/>
      <c r="AB147" s="223"/>
      <c r="AC147" s="76"/>
      <c r="AD147" s="76"/>
      <c r="AE147" s="221"/>
      <c r="AF147" s="221"/>
      <c r="AG147" s="79"/>
      <c r="AH147" s="102">
        <v>4</v>
      </c>
      <c r="AI147" s="103">
        <v>44335</v>
      </c>
      <c r="AJ147" s="104" t="s">
        <v>357</v>
      </c>
      <c r="AK147" s="105" t="s">
        <v>345</v>
      </c>
      <c r="AL147" s="106" t="s">
        <v>208</v>
      </c>
      <c r="AM147" s="107">
        <v>0.61805555555555558</v>
      </c>
      <c r="AN147" s="107">
        <v>0.63194444444444442</v>
      </c>
      <c r="AO147" s="107">
        <v>0.72569444444444453</v>
      </c>
      <c r="AP147" s="107">
        <v>0.73611111111111116</v>
      </c>
      <c r="AQ147" s="108">
        <f>IF(AP147&lt;AM147,(AP147+1)-AM147,AP147-AM147)</f>
        <v>0.11805555555555558</v>
      </c>
      <c r="AR147" s="108">
        <f>IF(AO147&lt;AN147,(AO147+1)-AN147,AO147-AN147)</f>
        <v>9.3750000000000111E-2</v>
      </c>
      <c r="AS147" s="109">
        <f>IF(AR147&lt;&gt;0,1,"")</f>
        <v>1</v>
      </c>
      <c r="AT147" s="110">
        <f>IF(AM147&lt;&gt;0,AM147-(6/24)+1440,"")</f>
        <v>1440.3680555555557</v>
      </c>
      <c r="AU147" s="111">
        <v>11.9</v>
      </c>
      <c r="AV147" s="112"/>
      <c r="AW147" s="112"/>
      <c r="AX147" s="111"/>
      <c r="AY147" s="88">
        <v>17.3</v>
      </c>
      <c r="AZ147" s="240"/>
      <c r="BA147" s="111">
        <v>6</v>
      </c>
      <c r="BB147" s="111"/>
      <c r="BC147" s="240" t="s">
        <v>566</v>
      </c>
      <c r="BD147" s="112">
        <f>BC147*0.0004536</f>
        <v>27.219175200000002</v>
      </c>
      <c r="BE147" s="114"/>
      <c r="BF147" s="115"/>
      <c r="BG147" s="115"/>
      <c r="BH147" s="102"/>
      <c r="BI147" s="116"/>
      <c r="BJ147" s="116"/>
      <c r="BK147" s="116"/>
      <c r="BL147" s="116"/>
      <c r="BM147" s="117"/>
      <c r="BN147" s="117"/>
      <c r="BO147" s="117"/>
      <c r="BP147" s="118"/>
      <c r="BQ147" s="119"/>
      <c r="BR147" s="119"/>
      <c r="BS147" s="119"/>
      <c r="BT147" s="120"/>
      <c r="BU147" s="121"/>
      <c r="BV147" s="120"/>
      <c r="BW147" s="122"/>
      <c r="BX147" s="122"/>
      <c r="BY147" s="122"/>
      <c r="BZ147" s="122"/>
      <c r="CA147" s="122"/>
      <c r="CB147" s="122"/>
      <c r="CC147" s="122"/>
      <c r="CD147" s="122"/>
      <c r="CE147" s="122"/>
      <c r="CF147" s="122"/>
      <c r="CG147" s="122"/>
      <c r="CH147" s="122"/>
      <c r="CI147" s="212">
        <v>27.276</v>
      </c>
      <c r="CJ147" s="122"/>
      <c r="CK147" s="112">
        <f>((CJ147/3.8)*6.7)/1000</f>
        <v>0</v>
      </c>
      <c r="CL147" s="122">
        <v>3948</v>
      </c>
      <c r="CM147" s="114">
        <f>((CL147*6.7)/1)/1000</f>
        <v>26.451600000000003</v>
      </c>
      <c r="CN147" s="114">
        <f>IF(A147="","",IF(CK147=0,CM147,CK147)/2.2)</f>
        <v>12.023454545454547</v>
      </c>
      <c r="CO147" s="114">
        <f>IF(A147="","",(CP147/$BD$4))</f>
        <v>497509.01310312253</v>
      </c>
      <c r="CP147" s="114">
        <f>IF(A147="","",IF(CJ147="",(AJ147*$BA$4),CJ147))</f>
        <v>1890571.456</v>
      </c>
      <c r="CQ147" s="99">
        <f>CN147-AU147</f>
        <v>0.12345454545454615</v>
      </c>
      <c r="CR147" s="114">
        <f>AY147-BA147</f>
        <v>11.3</v>
      </c>
      <c r="CS147" s="122"/>
      <c r="CT147" s="202"/>
      <c r="CU147" s="203"/>
      <c r="CV147" s="203"/>
      <c r="CW147" s="204"/>
      <c r="CY147" s="83" t="s">
        <v>697</v>
      </c>
      <c r="CZ147" s="76"/>
    </row>
    <row r="148" spans="1:104" s="18" customFormat="1" ht="13.8" hidden="1" thickBot="1" x14ac:dyDescent="0.3">
      <c r="A148" s="124"/>
      <c r="B148" s="125" t="str">
        <f t="shared" si="6"/>
        <v/>
      </c>
      <c r="C148" s="126"/>
      <c r="D148" s="127"/>
      <c r="E148" s="127"/>
      <c r="F148" s="127"/>
      <c r="G148" s="127"/>
      <c r="H148" s="127"/>
      <c r="I148" s="128"/>
      <c r="J148" s="128"/>
      <c r="K148" s="128"/>
      <c r="L148" s="128"/>
      <c r="M148" s="224"/>
      <c r="N148" s="128"/>
      <c r="O148" s="128"/>
      <c r="P148" s="125"/>
      <c r="Q148" s="224"/>
      <c r="R148" s="224"/>
      <c r="S148" s="125"/>
      <c r="T148" s="125"/>
      <c r="U148" s="125"/>
      <c r="V148" s="225"/>
      <c r="W148" s="225"/>
      <c r="X148" s="225"/>
      <c r="Y148" s="129"/>
      <c r="Z148" s="129"/>
      <c r="AA148" s="226"/>
      <c r="AB148" s="226"/>
      <c r="AC148" s="125"/>
      <c r="AD148" s="125"/>
      <c r="AE148" s="224"/>
      <c r="AF148" s="224"/>
      <c r="AG148" s="130"/>
      <c r="AH148" s="238" t="s">
        <v>141</v>
      </c>
      <c r="AI148" s="239"/>
      <c r="AJ148" s="131"/>
      <c r="AK148" s="132"/>
      <c r="AL148" s="132"/>
      <c r="AM148" s="132"/>
      <c r="AN148" s="132"/>
      <c r="AO148" s="132"/>
      <c r="AP148" s="133"/>
      <c r="AQ148" s="133">
        <f>SUM(AQ144:AQ147)</f>
        <v>0.37847222222222227</v>
      </c>
      <c r="AR148" s="133">
        <f>SUM(AR144:AR147)</f>
        <v>0.26736111111111122</v>
      </c>
      <c r="AS148" s="134">
        <f>SUM(AS144:AS147)</f>
        <v>3</v>
      </c>
      <c r="AT148" s="134"/>
      <c r="AU148" s="214"/>
      <c r="AV148" s="135"/>
      <c r="AW148" s="135"/>
      <c r="AX148" s="135"/>
      <c r="AY148" s="132"/>
      <c r="AZ148" s="132"/>
      <c r="BA148" s="132"/>
      <c r="BB148" s="132"/>
      <c r="BC148" s="136"/>
      <c r="BD148" s="135"/>
      <c r="BE148" s="135"/>
      <c r="BF148" s="137"/>
      <c r="BG148" s="137"/>
      <c r="BH148" s="239"/>
      <c r="BI148" s="239"/>
      <c r="BJ148" s="239"/>
      <c r="BK148" s="138"/>
      <c r="BL148" s="138"/>
      <c r="BM148" s="138"/>
      <c r="BN148" s="138"/>
      <c r="BO148" s="138"/>
      <c r="BP148" s="139"/>
      <c r="BQ148" s="139"/>
      <c r="BR148" s="139"/>
      <c r="BS148" s="139"/>
      <c r="BT148" s="140"/>
      <c r="BU148" s="140"/>
      <c r="BV148" s="140"/>
      <c r="BW148" s="132"/>
      <c r="BX148" s="132"/>
      <c r="BY148" s="132"/>
      <c r="BZ148" s="132"/>
      <c r="CA148" s="132"/>
      <c r="CB148" s="132"/>
      <c r="CC148" s="132"/>
      <c r="CD148" s="132"/>
      <c r="CE148" s="132"/>
      <c r="CF148" s="132"/>
      <c r="CG148" s="132"/>
      <c r="CH148" s="132"/>
      <c r="CI148" s="214"/>
      <c r="CJ148" s="132"/>
      <c r="CK148" s="135">
        <f>SUM(CK144:CK147)</f>
        <v>17.420000000000002</v>
      </c>
      <c r="CL148" s="132"/>
      <c r="CM148" s="135">
        <f>SUM(CM144:CM147)</f>
        <v>66.665000000000006</v>
      </c>
      <c r="CN148" s="135">
        <f>SUM(CN144:CN147)</f>
        <v>38.220454545454544</v>
      </c>
      <c r="CO148" s="135">
        <f>SUM(CO144:CO147)</f>
        <v>1494888.2602083443</v>
      </c>
      <c r="CP148" s="135">
        <f>SUM(CP144:CP147)</f>
        <v>5680687.1839999994</v>
      </c>
      <c r="CQ148" s="135">
        <f>SUM(CQ144:CQ147)</f>
        <v>0.32045454545454621</v>
      </c>
      <c r="CR148" s="132"/>
      <c r="CS148" s="132" t="s">
        <v>142</v>
      </c>
      <c r="CT148" s="132"/>
      <c r="CU148" s="132"/>
      <c r="CV148" s="132"/>
      <c r="CW148" s="141"/>
      <c r="CY148" s="214"/>
      <c r="CZ148" s="214"/>
    </row>
    <row r="149" spans="1:104" s="18" customFormat="1" ht="13.8" thickBot="1" x14ac:dyDescent="0.3">
      <c r="A149" s="100">
        <v>4351</v>
      </c>
      <c r="B149" s="51" t="str">
        <f t="shared" ref="B149:B158" si="7">IF(AJ149="","",A149&amp;"-"&amp;AJ149&amp;"-"&amp;AH149)</f>
        <v>4351-4139-1</v>
      </c>
      <c r="C149" s="52">
        <v>47</v>
      </c>
      <c r="D149" s="53" t="s">
        <v>397</v>
      </c>
      <c r="E149" s="53" t="s">
        <v>211</v>
      </c>
      <c r="F149" s="53" t="s">
        <v>248</v>
      </c>
      <c r="G149" s="53" t="s">
        <v>572</v>
      </c>
      <c r="H149" s="53"/>
      <c r="I149" s="70"/>
      <c r="J149" s="54"/>
      <c r="K149" s="54"/>
      <c r="L149" s="54"/>
      <c r="M149" s="218"/>
      <c r="N149" s="54"/>
      <c r="O149" s="54"/>
      <c r="P149" s="51"/>
      <c r="Q149" s="218"/>
      <c r="R149" s="218"/>
      <c r="S149" s="51"/>
      <c r="T149" s="51"/>
      <c r="U149" s="51"/>
      <c r="V149" s="219"/>
      <c r="W149" s="219"/>
      <c r="X149" s="220"/>
      <c r="Y149" s="55"/>
      <c r="Z149" s="55"/>
      <c r="AA149" s="219"/>
      <c r="AB149" s="219"/>
      <c r="AC149" s="51"/>
      <c r="AD149" s="51"/>
      <c r="AE149" s="218"/>
      <c r="AF149" s="218"/>
      <c r="AG149" s="55"/>
      <c r="AH149" s="56">
        <v>1</v>
      </c>
      <c r="AI149" s="57">
        <v>44335</v>
      </c>
      <c r="AJ149" s="58" t="s">
        <v>265</v>
      </c>
      <c r="AK149" s="59" t="s">
        <v>208</v>
      </c>
      <c r="AL149" s="59" t="s">
        <v>216</v>
      </c>
      <c r="AM149" s="60">
        <v>0.85416666666666663</v>
      </c>
      <c r="AN149" s="60">
        <v>0.86458333333333337</v>
      </c>
      <c r="AO149" s="60">
        <v>0.99305555555555547</v>
      </c>
      <c r="AP149" s="60">
        <v>0</v>
      </c>
      <c r="AQ149" s="61">
        <f>IF(AP149&lt;AM149,(AP149+1)-AM149,AP149-AM149)</f>
        <v>0.14583333333333337</v>
      </c>
      <c r="AR149" s="61">
        <f>IF(AO149&lt;AN149,(AO149+1)-AN149,AO149-AN149)</f>
        <v>0.1284722222222221</v>
      </c>
      <c r="AS149" s="62">
        <f>IF(AR149&lt;&gt;0,1,"")</f>
        <v>1</v>
      </c>
      <c r="AT149" s="63">
        <f>IF(AM149&lt;&gt;0,AM149-(6/24)+1440,"")</f>
        <v>1440.6041666666667</v>
      </c>
      <c r="AU149" s="88">
        <v>17.399999999999999</v>
      </c>
      <c r="AV149" s="152"/>
      <c r="AW149" s="152"/>
      <c r="AX149" s="66"/>
      <c r="AY149" s="244">
        <v>22.4</v>
      </c>
      <c r="AZ149" s="111"/>
      <c r="BA149" s="111">
        <v>7.9</v>
      </c>
      <c r="BB149" s="66"/>
      <c r="BC149" s="51">
        <v>21265</v>
      </c>
      <c r="BD149" s="65">
        <f>BC149*0.0004536</f>
        <v>9.645804</v>
      </c>
      <c r="BE149" s="67"/>
      <c r="BF149" s="68"/>
      <c r="BG149" s="68"/>
      <c r="BH149" s="69">
        <v>3</v>
      </c>
      <c r="BI149" s="70"/>
      <c r="BJ149" s="70"/>
      <c r="BK149" s="70"/>
      <c r="BL149" s="70"/>
      <c r="BM149" s="71"/>
      <c r="BN149" s="71"/>
      <c r="BO149" s="71"/>
      <c r="BP149" s="72">
        <v>3</v>
      </c>
      <c r="BQ149" s="73"/>
      <c r="BR149" s="73"/>
      <c r="BS149" s="73"/>
      <c r="BT149" s="74"/>
      <c r="BU149" s="75"/>
      <c r="BV149" s="74"/>
      <c r="BW149" s="51"/>
      <c r="BX149" s="51"/>
      <c r="BY149" s="51"/>
      <c r="BZ149" s="51"/>
      <c r="CA149" s="51"/>
      <c r="CB149" s="51"/>
      <c r="CC149" s="51"/>
      <c r="CD149" s="51"/>
      <c r="CE149" s="51"/>
      <c r="CF149" s="51"/>
      <c r="CG149" s="51"/>
      <c r="CH149" s="51"/>
      <c r="CI149" s="212">
        <v>9.6639999999999997</v>
      </c>
      <c r="CJ149" s="51"/>
      <c r="CK149" s="65">
        <f>((CJ149/3.8)*6.7)/1000</f>
        <v>0</v>
      </c>
      <c r="CL149" s="76">
        <v>5736</v>
      </c>
      <c r="CM149" s="67">
        <f>((CL149*6.7)/1)/1000</f>
        <v>38.431200000000004</v>
      </c>
      <c r="CN149" s="67">
        <f>IF(A149="","",IF(CK149=0,CM149,CK149)/2.2)</f>
        <v>17.468727272727275</v>
      </c>
      <c r="CO149" s="67">
        <f>IF(A149="","",(CP149/$BD$4))</f>
        <v>494047.45806953555</v>
      </c>
      <c r="CP149" s="67">
        <f>IF(A149="","",IF(CJ149="",(AJ149*$BA$4),CJ149))</f>
        <v>1877417.2879999999</v>
      </c>
      <c r="CQ149" s="64">
        <f>CN149-AU149</f>
        <v>6.8727272727276301E-2</v>
      </c>
      <c r="CR149" s="67">
        <f>AY149-BA149</f>
        <v>14.499999999999998</v>
      </c>
      <c r="CS149" s="155"/>
      <c r="CT149" s="199"/>
      <c r="CU149" s="200"/>
      <c r="CV149" s="200"/>
      <c r="CW149" s="201"/>
      <c r="CY149" s="263" t="s">
        <v>697</v>
      </c>
      <c r="CZ149" s="228"/>
    </row>
    <row r="150" spans="1:104" s="18" customFormat="1" ht="13.8" thickBot="1" x14ac:dyDescent="0.3">
      <c r="A150" s="100">
        <v>4351</v>
      </c>
      <c r="B150" s="76" t="str">
        <f t="shared" si="7"/>
        <v>4351-4134-2</v>
      </c>
      <c r="C150" s="77">
        <v>47</v>
      </c>
      <c r="D150" s="83" t="s">
        <v>397</v>
      </c>
      <c r="E150" s="83" t="s">
        <v>211</v>
      </c>
      <c r="F150" s="83" t="s">
        <v>248</v>
      </c>
      <c r="G150" s="83" t="s">
        <v>572</v>
      </c>
      <c r="H150" s="76"/>
      <c r="I150" s="76"/>
      <c r="J150" s="78"/>
      <c r="K150" s="78"/>
      <c r="L150" s="78"/>
      <c r="M150" s="221"/>
      <c r="N150" s="78"/>
      <c r="O150" s="78"/>
      <c r="P150" s="76"/>
      <c r="Q150" s="221"/>
      <c r="R150" s="221"/>
      <c r="S150" s="76"/>
      <c r="T150" s="76"/>
      <c r="U150" s="76"/>
      <c r="V150" s="222"/>
      <c r="W150" s="222"/>
      <c r="X150" s="222"/>
      <c r="Y150" s="79"/>
      <c r="Z150" s="79"/>
      <c r="AA150" s="223"/>
      <c r="AB150" s="223"/>
      <c r="AC150" s="76"/>
      <c r="AD150" s="76"/>
      <c r="AE150" s="221"/>
      <c r="AF150" s="221"/>
      <c r="AG150" s="79"/>
      <c r="AH150" s="80">
        <v>2</v>
      </c>
      <c r="AI150" s="81">
        <v>44336</v>
      </c>
      <c r="AJ150" s="82" t="s">
        <v>293</v>
      </c>
      <c r="AK150" s="83" t="s">
        <v>216</v>
      </c>
      <c r="AL150" s="83" t="s">
        <v>208</v>
      </c>
      <c r="AM150" s="84">
        <v>5.2083333333333336E-2</v>
      </c>
      <c r="AN150" s="84">
        <v>6.25E-2</v>
      </c>
      <c r="AO150" s="84">
        <v>0.19791666666666666</v>
      </c>
      <c r="AP150" s="84">
        <v>0.20833333333333334</v>
      </c>
      <c r="AQ150" s="85">
        <f>IF(AP150&lt;AM150,(AP150+1)-AM150,AP150-AM150)</f>
        <v>0.15625</v>
      </c>
      <c r="AR150" s="85">
        <f>IF(AO150&lt;AN150,(AO150+1)-AN150,AO150-AN150)</f>
        <v>0.13541666666666666</v>
      </c>
      <c r="AS150" s="86">
        <f>IF(AR150&lt;&gt;0,1,"")</f>
        <v>1</v>
      </c>
      <c r="AT150" s="87">
        <f>IF(AM150&lt;&gt;0,AM150-(6/24)+1440,"")</f>
        <v>1439.8020833333333</v>
      </c>
      <c r="AU150" s="88">
        <v>15.4</v>
      </c>
      <c r="AV150" s="152"/>
      <c r="AW150" s="152"/>
      <c r="AX150" s="66"/>
      <c r="AY150" s="111">
        <v>23.4</v>
      </c>
      <c r="AZ150" s="111"/>
      <c r="BA150" s="111">
        <v>4.5999999999999996</v>
      </c>
      <c r="BB150" s="88"/>
      <c r="BC150" s="90" t="s">
        <v>573</v>
      </c>
      <c r="BD150" s="89">
        <f>BC150*0.0004536</f>
        <v>39.997994400000003</v>
      </c>
      <c r="BE150" s="91"/>
      <c r="BF150" s="92"/>
      <c r="BG150" s="92"/>
      <c r="BH150" s="80">
        <v>4</v>
      </c>
      <c r="BI150" s="93"/>
      <c r="BJ150" s="93"/>
      <c r="BK150" s="93"/>
      <c r="BL150" s="93"/>
      <c r="BM150" s="94"/>
      <c r="BN150" s="94"/>
      <c r="BO150" s="94"/>
      <c r="BP150" s="95">
        <v>4</v>
      </c>
      <c r="BQ150" s="96"/>
      <c r="BR150" s="96"/>
      <c r="BS150" s="96"/>
      <c r="BT150" s="97"/>
      <c r="BU150" s="98"/>
      <c r="BV150" s="97"/>
      <c r="BW150" s="76"/>
      <c r="BX150" s="76"/>
      <c r="BY150" s="76"/>
      <c r="BZ150" s="76"/>
      <c r="CA150" s="76"/>
      <c r="CB150" s="76"/>
      <c r="CC150" s="76"/>
      <c r="CD150" s="76"/>
      <c r="CE150" s="76"/>
      <c r="CF150" s="76"/>
      <c r="CG150" s="76"/>
      <c r="CH150" s="76"/>
      <c r="CI150" s="212">
        <v>39.997999999999998</v>
      </c>
      <c r="CJ150" s="76"/>
      <c r="CK150" s="89">
        <f>((CJ150/3.8)*6.7)/1000</f>
        <v>0</v>
      </c>
      <c r="CL150" s="76">
        <v>5058</v>
      </c>
      <c r="CM150" s="91">
        <f>((CL150*6.7)/1)/1000</f>
        <v>33.888599999999997</v>
      </c>
      <c r="CN150" s="91">
        <f>IF(A150="","",IF(CK150=0,CM150,CK150)/2.2)</f>
        <v>15.403909090909089</v>
      </c>
      <c r="CO150" s="91">
        <f>IF(A150="","",(CP150/$BD$4))</f>
        <v>493450.63823615847</v>
      </c>
      <c r="CP150" s="91">
        <f>IF(A150="","",IF(CJ150="",(AJ150*$BA$4),CJ150))</f>
        <v>1875149.328</v>
      </c>
      <c r="CQ150" s="99">
        <f>CN150-AU150</f>
        <v>3.9090909090884196E-3</v>
      </c>
      <c r="CR150" s="91">
        <f>AY150-BA150</f>
        <v>18.799999999999997</v>
      </c>
      <c r="CS150" s="168"/>
      <c r="CT150" s="81"/>
      <c r="CU150" s="192"/>
      <c r="CV150" s="192"/>
      <c r="CW150" s="169"/>
      <c r="CY150" s="264" t="s">
        <v>697</v>
      </c>
      <c r="CZ150" s="83"/>
    </row>
    <row r="151" spans="1:104" s="18" customFormat="1" ht="13.8" hidden="1" thickBot="1" x14ac:dyDescent="0.3">
      <c r="A151" s="100"/>
      <c r="B151" s="76" t="str">
        <f t="shared" si="7"/>
        <v/>
      </c>
      <c r="C151" s="77"/>
      <c r="D151" s="83"/>
      <c r="E151" s="83"/>
      <c r="F151" s="83"/>
      <c r="G151" s="76"/>
      <c r="H151" s="76"/>
      <c r="I151" s="76"/>
      <c r="J151" s="78"/>
      <c r="K151" s="78"/>
      <c r="L151" s="78"/>
      <c r="M151" s="221"/>
      <c r="N151" s="78"/>
      <c r="O151" s="78"/>
      <c r="P151" s="76"/>
      <c r="Q151" s="221"/>
      <c r="R151" s="221"/>
      <c r="S151" s="76"/>
      <c r="T151" s="76"/>
      <c r="U151" s="76"/>
      <c r="V151" s="222"/>
      <c r="W151" s="222"/>
      <c r="X151" s="222"/>
      <c r="Y151" s="79"/>
      <c r="Z151" s="79"/>
      <c r="AA151" s="223"/>
      <c r="AB151" s="223"/>
      <c r="AC151" s="76"/>
      <c r="AD151" s="76"/>
      <c r="AE151" s="221"/>
      <c r="AF151" s="221"/>
      <c r="AG151" s="79"/>
      <c r="AH151" s="80">
        <v>3</v>
      </c>
      <c r="AI151" s="81"/>
      <c r="AJ151" s="82"/>
      <c r="AK151" s="83"/>
      <c r="AL151" s="83"/>
      <c r="AM151" s="84"/>
      <c r="AN151" s="84"/>
      <c r="AO151" s="84"/>
      <c r="AP151" s="192"/>
      <c r="AQ151" s="85">
        <f>IF(AP151&lt;AM151,(AP151+1)-AM151,AP151-AM151)</f>
        <v>0</v>
      </c>
      <c r="AR151" s="85">
        <f>IF(AO151&lt;AN151,(AO151+1)-AN151,AO151-AN151)</f>
        <v>0</v>
      </c>
      <c r="AS151" s="86" t="str">
        <f>IF(AR151&lt;&gt;0,1,"")</f>
        <v/>
      </c>
      <c r="AT151" s="87" t="str">
        <f>IF(AM151&lt;&gt;0,AM151-(6/24)+1440,"")</f>
        <v/>
      </c>
      <c r="AU151" s="88"/>
      <c r="AV151" s="152"/>
      <c r="AW151" s="152"/>
      <c r="AX151" s="66"/>
      <c r="AY151" s="111"/>
      <c r="AZ151" s="111"/>
      <c r="BA151" s="111"/>
      <c r="BB151" s="88"/>
      <c r="BC151" s="90"/>
      <c r="BD151" s="89">
        <f>BC151*0.0004536</f>
        <v>0</v>
      </c>
      <c r="BE151" s="91"/>
      <c r="BF151" s="92"/>
      <c r="BG151" s="92"/>
      <c r="BH151" s="80"/>
      <c r="BI151" s="93"/>
      <c r="BJ151" s="93"/>
      <c r="BK151" s="93"/>
      <c r="BL151" s="93"/>
      <c r="BM151" s="94"/>
      <c r="BN151" s="94"/>
      <c r="BO151" s="94"/>
      <c r="BP151" s="95"/>
      <c r="BQ151" s="96"/>
      <c r="BR151" s="96"/>
      <c r="BS151" s="96"/>
      <c r="BT151" s="97"/>
      <c r="BU151" s="98"/>
      <c r="BV151" s="97"/>
      <c r="BW151" s="76"/>
      <c r="BX151" s="76"/>
      <c r="BY151" s="76"/>
      <c r="BZ151" s="76"/>
      <c r="CA151" s="76"/>
      <c r="CB151" s="76"/>
      <c r="CC151" s="76"/>
      <c r="CD151" s="76"/>
      <c r="CE151" s="76"/>
      <c r="CF151" s="76"/>
      <c r="CG151" s="76"/>
      <c r="CH151" s="76"/>
      <c r="CI151" s="212"/>
      <c r="CJ151" s="76"/>
      <c r="CK151" s="89">
        <f>((CJ151/3.8)*6.7)/1000</f>
        <v>0</v>
      </c>
      <c r="CL151" s="76"/>
      <c r="CM151" s="91">
        <f>((CL151*6.7)/1)/1000</f>
        <v>0</v>
      </c>
      <c r="CN151" s="91" t="str">
        <f>IF(A151="","",IF(CK151=0,CM151,CK151)/2.2)</f>
        <v/>
      </c>
      <c r="CO151" s="91" t="str">
        <f>IF(A151="","",(CP151/$BD$4))</f>
        <v/>
      </c>
      <c r="CP151" s="91" t="str">
        <f>IF(A151="","",IF(CJ151="",(AJ151*$BA$4),CJ151))</f>
        <v/>
      </c>
      <c r="CQ151" s="99"/>
      <c r="CR151" s="91">
        <f>AY151-BA151</f>
        <v>0</v>
      </c>
      <c r="CS151" s="83" t="s">
        <v>142</v>
      </c>
      <c r="CT151" s="81"/>
      <c r="CU151" s="192"/>
      <c r="CV151" s="192"/>
      <c r="CW151" s="169"/>
      <c r="CY151" s="265"/>
      <c r="CZ151" s="76"/>
    </row>
    <row r="152" spans="1:104" s="18" customFormat="1" ht="13.8" hidden="1" thickBot="1" x14ac:dyDescent="0.3">
      <c r="A152" s="100"/>
      <c r="B152" s="76" t="str">
        <f t="shared" si="7"/>
        <v/>
      </c>
      <c r="C152" s="77"/>
      <c r="D152" s="83"/>
      <c r="E152" s="83"/>
      <c r="F152" s="83"/>
      <c r="G152" s="76"/>
      <c r="H152" s="76"/>
      <c r="I152" s="76"/>
      <c r="J152" s="78"/>
      <c r="K152" s="78"/>
      <c r="L152" s="78"/>
      <c r="M152" s="221"/>
      <c r="N152" s="78"/>
      <c r="O152" s="78"/>
      <c r="P152" s="76"/>
      <c r="Q152" s="221"/>
      <c r="R152" s="221"/>
      <c r="S152" s="76"/>
      <c r="T152" s="76"/>
      <c r="U152" s="76"/>
      <c r="V152" s="222"/>
      <c r="W152" s="222"/>
      <c r="X152" s="222"/>
      <c r="Y152" s="79"/>
      <c r="Z152" s="79"/>
      <c r="AA152" s="223"/>
      <c r="AB152" s="223"/>
      <c r="AC152" s="76"/>
      <c r="AD152" s="76"/>
      <c r="AE152" s="221"/>
      <c r="AF152" s="221"/>
      <c r="AG152" s="79"/>
      <c r="AH152" s="102">
        <v>4</v>
      </c>
      <c r="AI152" s="103"/>
      <c r="AJ152" s="104"/>
      <c r="AK152" s="105"/>
      <c r="AL152" s="106"/>
      <c r="AM152" s="107"/>
      <c r="AN152" s="107"/>
      <c r="AO152" s="107"/>
      <c r="AP152" s="107"/>
      <c r="AQ152" s="108">
        <f>IF(AP152&lt;AM152,(AP152+1)-AM152,AP152-AM152)</f>
        <v>0</v>
      </c>
      <c r="AR152" s="108">
        <f>IF(AO152&lt;AN152,(AO152+1)-AN152,AO152-AN152)</f>
        <v>0</v>
      </c>
      <c r="AS152" s="109" t="str">
        <f>IF(AR152&lt;&gt;0,1,"")</f>
        <v/>
      </c>
      <c r="AT152" s="110" t="str">
        <f>IF(AM152&lt;&gt;0,AM152-(6/24)+1440,"")</f>
        <v/>
      </c>
      <c r="AU152" s="111"/>
      <c r="AV152" s="112"/>
      <c r="AW152" s="112"/>
      <c r="AX152" s="111"/>
      <c r="AY152" s="88"/>
      <c r="AZ152" s="240"/>
      <c r="BA152" s="111"/>
      <c r="BB152" s="111"/>
      <c r="BC152" s="113"/>
      <c r="BD152" s="112">
        <f>BC152*0.0004536</f>
        <v>0</v>
      </c>
      <c r="BE152" s="114"/>
      <c r="BF152" s="115"/>
      <c r="BG152" s="115"/>
      <c r="BH152" s="102"/>
      <c r="BI152" s="116"/>
      <c r="BJ152" s="116"/>
      <c r="BK152" s="116"/>
      <c r="BL152" s="116"/>
      <c r="BM152" s="117"/>
      <c r="BN152" s="117"/>
      <c r="BO152" s="117"/>
      <c r="BP152" s="118"/>
      <c r="BQ152" s="119"/>
      <c r="BR152" s="119"/>
      <c r="BS152" s="119"/>
      <c r="BT152" s="120"/>
      <c r="BU152" s="121"/>
      <c r="BV152" s="120"/>
      <c r="BW152" s="122"/>
      <c r="BX152" s="122"/>
      <c r="BY152" s="122"/>
      <c r="BZ152" s="122"/>
      <c r="CA152" s="122"/>
      <c r="CB152" s="122"/>
      <c r="CC152" s="122"/>
      <c r="CD152" s="122"/>
      <c r="CE152" s="122"/>
      <c r="CF152" s="122"/>
      <c r="CG152" s="122"/>
      <c r="CH152" s="122"/>
      <c r="CI152" s="212"/>
      <c r="CJ152" s="122"/>
      <c r="CK152" s="112">
        <f>((CJ152/3.8)*6.7)/1000</f>
        <v>0</v>
      </c>
      <c r="CL152" s="122"/>
      <c r="CM152" s="114">
        <f>((CL152*6.7)/1)/1000</f>
        <v>0</v>
      </c>
      <c r="CN152" s="114" t="str">
        <f>IF(A152="","",IF(CK152=0,CM152,CK152)/2.2)</f>
        <v/>
      </c>
      <c r="CO152" s="114" t="str">
        <f>IF(A152="","",(CP152/$BD$4))</f>
        <v/>
      </c>
      <c r="CP152" s="114" t="str">
        <f>IF(A152="","",IF(CJ152="",(AJ152*$BA$4),CJ152))</f>
        <v/>
      </c>
      <c r="CQ152" s="99"/>
      <c r="CR152" s="114">
        <f>AY152-BA152</f>
        <v>0</v>
      </c>
      <c r="CS152" s="122"/>
      <c r="CT152" s="202"/>
      <c r="CU152" s="203"/>
      <c r="CV152" s="203"/>
      <c r="CW152" s="204"/>
      <c r="CY152" s="265"/>
      <c r="CZ152" s="76"/>
    </row>
    <row r="153" spans="1:104" s="18" customFormat="1" ht="13.8" hidden="1" thickBot="1" x14ac:dyDescent="0.3">
      <c r="A153" s="124"/>
      <c r="B153" s="125" t="str">
        <f t="shared" si="7"/>
        <v/>
      </c>
      <c r="C153" s="126"/>
      <c r="D153" s="127"/>
      <c r="E153" s="127"/>
      <c r="F153" s="127"/>
      <c r="G153" s="127"/>
      <c r="H153" s="127"/>
      <c r="I153" s="128"/>
      <c r="J153" s="128"/>
      <c r="K153" s="128"/>
      <c r="L153" s="128"/>
      <c r="M153" s="224"/>
      <c r="N153" s="128"/>
      <c r="O153" s="128"/>
      <c r="P153" s="125"/>
      <c r="Q153" s="224"/>
      <c r="R153" s="224"/>
      <c r="S153" s="125"/>
      <c r="T153" s="125"/>
      <c r="U153" s="125"/>
      <c r="V153" s="225"/>
      <c r="W153" s="225"/>
      <c r="X153" s="225"/>
      <c r="Y153" s="129"/>
      <c r="Z153" s="129"/>
      <c r="AA153" s="226"/>
      <c r="AB153" s="226"/>
      <c r="AC153" s="125"/>
      <c r="AD153" s="125"/>
      <c r="AE153" s="224"/>
      <c r="AF153" s="224"/>
      <c r="AG153" s="130"/>
      <c r="AH153" s="238" t="s">
        <v>141</v>
      </c>
      <c r="AI153" s="239"/>
      <c r="AJ153" s="131"/>
      <c r="AK153" s="132"/>
      <c r="AL153" s="132"/>
      <c r="AM153" s="132"/>
      <c r="AN153" s="132"/>
      <c r="AO153" s="132"/>
      <c r="AP153" s="133"/>
      <c r="AQ153" s="133">
        <f>SUM(AQ149:AQ152)</f>
        <v>0.30208333333333337</v>
      </c>
      <c r="AR153" s="133">
        <f>SUM(AR149:AR152)</f>
        <v>0.26388888888888873</v>
      </c>
      <c r="AS153" s="134">
        <f>SUM(AS149:AS152)</f>
        <v>2</v>
      </c>
      <c r="AT153" s="134"/>
      <c r="AU153" s="214"/>
      <c r="AV153" s="135"/>
      <c r="AW153" s="135"/>
      <c r="AX153" s="135"/>
      <c r="AY153" s="132"/>
      <c r="AZ153" s="132"/>
      <c r="BA153" s="132"/>
      <c r="BB153" s="132"/>
      <c r="BC153" s="136"/>
      <c r="BD153" s="135"/>
      <c r="BE153" s="135"/>
      <c r="BF153" s="137"/>
      <c r="BG153" s="137"/>
      <c r="BH153" s="239"/>
      <c r="BI153" s="239"/>
      <c r="BJ153" s="239"/>
      <c r="BK153" s="138"/>
      <c r="BL153" s="138"/>
      <c r="BM153" s="138"/>
      <c r="BN153" s="138"/>
      <c r="BO153" s="138"/>
      <c r="BP153" s="139"/>
      <c r="BQ153" s="139"/>
      <c r="BR153" s="139"/>
      <c r="BS153" s="139"/>
      <c r="BT153" s="140"/>
      <c r="BU153" s="140"/>
      <c r="BV153" s="140"/>
      <c r="BW153" s="132"/>
      <c r="BX153" s="132"/>
      <c r="BY153" s="132"/>
      <c r="BZ153" s="132"/>
      <c r="CA153" s="132"/>
      <c r="CB153" s="132"/>
      <c r="CC153" s="132"/>
      <c r="CD153" s="132"/>
      <c r="CE153" s="132"/>
      <c r="CF153" s="132"/>
      <c r="CG153" s="132"/>
      <c r="CH153" s="132"/>
      <c r="CI153" s="214"/>
      <c r="CJ153" s="132"/>
      <c r="CK153" s="135">
        <f>SUM(CK149:CK152)</f>
        <v>0</v>
      </c>
      <c r="CL153" s="132"/>
      <c r="CM153" s="135">
        <f>SUM(CM149:CM152)</f>
        <v>72.319800000000001</v>
      </c>
      <c r="CN153" s="135">
        <f>SUM(CN149:CN152)</f>
        <v>32.87263636363636</v>
      </c>
      <c r="CO153" s="135">
        <f>SUM(CO149:CO152)</f>
        <v>987498.09630569397</v>
      </c>
      <c r="CP153" s="135">
        <f>SUM(CP149:CP152)</f>
        <v>3752566.6159999999</v>
      </c>
      <c r="CQ153" s="135">
        <f>SUM(CQ149:CQ152)</f>
        <v>7.263636363636472E-2</v>
      </c>
      <c r="CR153" s="132"/>
      <c r="CS153" s="132"/>
      <c r="CT153" s="132"/>
      <c r="CU153" s="132"/>
      <c r="CV153" s="132"/>
      <c r="CW153" s="141"/>
      <c r="CY153" s="214"/>
      <c r="CZ153" s="214"/>
    </row>
    <row r="154" spans="1:104" s="18" customFormat="1" ht="13.8" thickBot="1" x14ac:dyDescent="0.3">
      <c r="A154" s="100">
        <v>4352</v>
      </c>
      <c r="B154" s="51" t="str">
        <f t="shared" si="7"/>
        <v>4352-4069-1</v>
      </c>
      <c r="C154" s="52">
        <v>47</v>
      </c>
      <c r="D154" s="53" t="s">
        <v>253</v>
      </c>
      <c r="E154" s="53" t="s">
        <v>284</v>
      </c>
      <c r="F154" s="53" t="s">
        <v>238</v>
      </c>
      <c r="G154" s="53" t="s">
        <v>303</v>
      </c>
      <c r="H154" s="53"/>
      <c r="I154" s="70"/>
      <c r="J154" s="54"/>
      <c r="K154" s="54"/>
      <c r="L154" s="54"/>
      <c r="M154" s="218"/>
      <c r="N154" s="54"/>
      <c r="O154" s="54"/>
      <c r="P154" s="51"/>
      <c r="Q154" s="218"/>
      <c r="R154" s="218"/>
      <c r="S154" s="51"/>
      <c r="T154" s="51"/>
      <c r="U154" s="51"/>
      <c r="V154" s="219"/>
      <c r="W154" s="219"/>
      <c r="X154" s="220"/>
      <c r="Y154" s="55"/>
      <c r="Z154" s="55"/>
      <c r="AA154" s="219"/>
      <c r="AB154" s="219"/>
      <c r="AC154" s="51"/>
      <c r="AD154" s="51"/>
      <c r="AE154" s="218"/>
      <c r="AF154" s="218"/>
      <c r="AG154" s="55"/>
      <c r="AH154" s="56">
        <v>1</v>
      </c>
      <c r="AI154" s="57">
        <v>44336</v>
      </c>
      <c r="AJ154" s="58" t="s">
        <v>388</v>
      </c>
      <c r="AK154" s="59" t="s">
        <v>208</v>
      </c>
      <c r="AL154" s="59" t="s">
        <v>251</v>
      </c>
      <c r="AM154" s="60">
        <v>0.38194444444444442</v>
      </c>
      <c r="AN154" s="60">
        <v>0.39583333333333331</v>
      </c>
      <c r="AO154" s="60">
        <v>0.46875</v>
      </c>
      <c r="AP154" s="60">
        <v>0.47222222222222227</v>
      </c>
      <c r="AQ154" s="61">
        <f>IF(AP154&lt;AM154,(AP154+1)-AM154,AP154-AM154)</f>
        <v>9.0277777777777846E-2</v>
      </c>
      <c r="AR154" s="61">
        <f>IF(AO154&lt;AN154,(AO154+1)-AN154,AO154-AN154)</f>
        <v>7.2916666666666685E-2</v>
      </c>
      <c r="AS154" s="62">
        <f>IF(AR154&lt;&gt;0,1,"")</f>
        <v>1</v>
      </c>
      <c r="AT154" s="63">
        <f>IF(AM154&lt;&gt;0,AM154-(6/24)+1440,"")</f>
        <v>1440.1319444444443</v>
      </c>
      <c r="AU154" s="88">
        <v>21.1</v>
      </c>
      <c r="AV154" s="152"/>
      <c r="AW154" s="152"/>
      <c r="AX154" s="66"/>
      <c r="AY154" s="244">
        <v>25</v>
      </c>
      <c r="AZ154" s="111"/>
      <c r="BA154" s="111">
        <v>14.4</v>
      </c>
      <c r="BB154" s="66"/>
      <c r="BC154" s="51">
        <v>81549</v>
      </c>
      <c r="BD154" s="65">
        <f>BC154*0.0004536</f>
        <v>36.990626400000004</v>
      </c>
      <c r="BE154" s="67"/>
      <c r="BF154" s="68"/>
      <c r="BG154" s="68"/>
      <c r="BH154" s="69">
        <v>3</v>
      </c>
      <c r="BI154" s="70"/>
      <c r="BJ154" s="70"/>
      <c r="BK154" s="70"/>
      <c r="BL154" s="70"/>
      <c r="BM154" s="71"/>
      <c r="BN154" s="71"/>
      <c r="BO154" s="71"/>
      <c r="BP154" s="72">
        <v>3</v>
      </c>
      <c r="BQ154" s="73"/>
      <c r="BR154" s="73"/>
      <c r="BS154" s="73"/>
      <c r="BT154" s="74"/>
      <c r="BU154" s="75"/>
      <c r="BV154" s="74"/>
      <c r="BW154" s="51"/>
      <c r="BX154" s="51"/>
      <c r="BY154" s="51"/>
      <c r="BZ154" s="51"/>
      <c r="CA154" s="51"/>
      <c r="CB154" s="51"/>
      <c r="CC154" s="51"/>
      <c r="CD154" s="51"/>
      <c r="CE154" s="51"/>
      <c r="CF154" s="51"/>
      <c r="CG154" s="51"/>
      <c r="CH154" s="51"/>
      <c r="CI154" s="212">
        <v>37.067999999999998</v>
      </c>
      <c r="CJ154" s="51"/>
      <c r="CK154" s="65">
        <f>((CJ154/3.8)*6.7)/1000</f>
        <v>0</v>
      </c>
      <c r="CL154" s="76">
        <v>6936</v>
      </c>
      <c r="CM154" s="67">
        <f>((CL154*6.7)/1)/1000</f>
        <v>46.471200000000003</v>
      </c>
      <c r="CN154" s="67">
        <f>IF(A154="","",IF(CK154=0,CM154,CK154)/2.2)</f>
        <v>21.123272727272727</v>
      </c>
      <c r="CO154" s="67">
        <f>IF(A154="","",(CP154/$BD$4))</f>
        <v>485691.98040225665</v>
      </c>
      <c r="CP154" s="67">
        <f>IF(A154="","",IF(CJ154="",(AJ154*$BA$4),CJ154))</f>
        <v>1845665.848</v>
      </c>
      <c r="CQ154" s="64">
        <f>CN154-AU154</f>
        <v>2.3272727272726002E-2</v>
      </c>
      <c r="CR154" s="67">
        <f>AY154-BA154</f>
        <v>10.6</v>
      </c>
      <c r="CS154" s="155"/>
      <c r="CT154" s="199"/>
      <c r="CU154" s="200"/>
      <c r="CV154" s="200"/>
      <c r="CW154" s="201"/>
      <c r="CY154" s="228" t="s">
        <v>697</v>
      </c>
      <c r="CZ154" s="228"/>
    </row>
    <row r="155" spans="1:104" s="18" customFormat="1" ht="13.8" hidden="1" thickBot="1" x14ac:dyDescent="0.3">
      <c r="A155" s="100"/>
      <c r="B155" s="76" t="str">
        <f t="shared" si="7"/>
        <v/>
      </c>
      <c r="C155" s="77"/>
      <c r="D155" s="83"/>
      <c r="E155" s="83"/>
      <c r="F155" s="83"/>
      <c r="G155" s="83"/>
      <c r="H155" s="76"/>
      <c r="I155" s="76"/>
      <c r="J155" s="78"/>
      <c r="K155" s="78"/>
      <c r="L155" s="78"/>
      <c r="M155" s="221"/>
      <c r="N155" s="78"/>
      <c r="O155" s="78"/>
      <c r="P155" s="76"/>
      <c r="Q155" s="221"/>
      <c r="R155" s="221"/>
      <c r="S155" s="76"/>
      <c r="T155" s="76"/>
      <c r="U155" s="76"/>
      <c r="V155" s="222"/>
      <c r="W155" s="222"/>
      <c r="X155" s="222"/>
      <c r="Y155" s="79"/>
      <c r="Z155" s="79"/>
      <c r="AA155" s="223"/>
      <c r="AB155" s="223"/>
      <c r="AC155" s="76"/>
      <c r="AD155" s="76"/>
      <c r="AE155" s="221"/>
      <c r="AF155" s="221"/>
      <c r="AG155" s="79"/>
      <c r="AH155" s="80">
        <v>2</v>
      </c>
      <c r="AI155" s="81"/>
      <c r="AJ155" s="82"/>
      <c r="AK155" s="83"/>
      <c r="AL155" s="83"/>
      <c r="AM155" s="84"/>
      <c r="AN155" s="84"/>
      <c r="AO155" s="84"/>
      <c r="AP155" s="84"/>
      <c r="AQ155" s="85">
        <f>IF(AP155&lt;AM155,(AP155+1)-AM155,AP155-AM155)</f>
        <v>0</v>
      </c>
      <c r="AR155" s="85">
        <f>IF(AO155&lt;AN155,(AO155+1)-AN155,AO155-AN155)</f>
        <v>0</v>
      </c>
      <c r="AS155" s="86" t="str">
        <f>IF(AR155&lt;&gt;0,1,"")</f>
        <v/>
      </c>
      <c r="AT155" s="87" t="str">
        <f>IF(AM155&lt;&gt;0,AM155-(6/24)+1440,"")</f>
        <v/>
      </c>
      <c r="AU155" s="88"/>
      <c r="AV155" s="152"/>
      <c r="AW155" s="152"/>
      <c r="AX155" s="66"/>
      <c r="AY155" s="111"/>
      <c r="AZ155" s="111"/>
      <c r="BA155" s="111"/>
      <c r="BB155" s="88"/>
      <c r="BC155" s="90"/>
      <c r="BD155" s="89">
        <f>BC155*0.0004536</f>
        <v>0</v>
      </c>
      <c r="BE155" s="91"/>
      <c r="BF155" s="92"/>
      <c r="BG155" s="92"/>
      <c r="BH155" s="80">
        <v>4</v>
      </c>
      <c r="BI155" s="93"/>
      <c r="BJ155" s="93"/>
      <c r="BK155" s="93"/>
      <c r="BL155" s="93"/>
      <c r="BM155" s="94"/>
      <c r="BN155" s="94"/>
      <c r="BO155" s="94"/>
      <c r="BP155" s="95">
        <v>4</v>
      </c>
      <c r="BQ155" s="96"/>
      <c r="BR155" s="96"/>
      <c r="BS155" s="96"/>
      <c r="BT155" s="97"/>
      <c r="BU155" s="98"/>
      <c r="BV155" s="97"/>
      <c r="BW155" s="76"/>
      <c r="BX155" s="76"/>
      <c r="BY155" s="76"/>
      <c r="BZ155" s="76"/>
      <c r="CA155" s="76"/>
      <c r="CB155" s="76"/>
      <c r="CC155" s="76"/>
      <c r="CD155" s="76"/>
      <c r="CE155" s="76"/>
      <c r="CF155" s="76"/>
      <c r="CG155" s="76"/>
      <c r="CH155" s="76"/>
      <c r="CI155" s="212"/>
      <c r="CJ155" s="76"/>
      <c r="CK155" s="89">
        <f>((CJ155/3.8)*6.7)/1000</f>
        <v>0</v>
      </c>
      <c r="CL155" s="76"/>
      <c r="CM155" s="91">
        <f>((CL155*6.7)/1)/1000</f>
        <v>0</v>
      </c>
      <c r="CN155" s="91" t="str">
        <f>IF(A155="","",IF(CK155=0,CM155,CK155)/2.2)</f>
        <v/>
      </c>
      <c r="CO155" s="91" t="str">
        <f>IF(A155="","",(CP155/$BD$4))</f>
        <v/>
      </c>
      <c r="CP155" s="91" t="str">
        <f>IF(A155="","",IF(CJ155="",(AJ155*$BA$4),CJ155))</f>
        <v/>
      </c>
      <c r="CQ155" s="99"/>
      <c r="CR155" s="91">
        <f>AY155-BA155</f>
        <v>0</v>
      </c>
      <c r="CS155" s="168" t="s">
        <v>142</v>
      </c>
      <c r="CT155" s="81"/>
      <c r="CU155" s="192"/>
      <c r="CV155" s="192"/>
      <c r="CW155" s="169"/>
      <c r="CY155" s="83"/>
      <c r="CZ155" s="83"/>
    </row>
    <row r="156" spans="1:104" s="18" customFormat="1" ht="13.8" hidden="1" thickBot="1" x14ac:dyDescent="0.3">
      <c r="A156" s="100"/>
      <c r="B156" s="76" t="str">
        <f t="shared" si="7"/>
        <v/>
      </c>
      <c r="C156" s="77"/>
      <c r="D156" s="83"/>
      <c r="E156" s="83"/>
      <c r="F156" s="83"/>
      <c r="G156" s="76"/>
      <c r="H156" s="76"/>
      <c r="I156" s="76"/>
      <c r="J156" s="78"/>
      <c r="K156" s="78"/>
      <c r="L156" s="78"/>
      <c r="M156" s="221"/>
      <c r="N156" s="78"/>
      <c r="O156" s="78"/>
      <c r="P156" s="76"/>
      <c r="Q156" s="221"/>
      <c r="R156" s="221"/>
      <c r="S156" s="76"/>
      <c r="T156" s="76"/>
      <c r="U156" s="76"/>
      <c r="V156" s="222"/>
      <c r="W156" s="222"/>
      <c r="X156" s="222"/>
      <c r="Y156" s="79"/>
      <c r="Z156" s="79"/>
      <c r="AA156" s="223"/>
      <c r="AB156" s="223"/>
      <c r="AC156" s="76"/>
      <c r="AD156" s="76"/>
      <c r="AE156" s="221"/>
      <c r="AF156" s="221"/>
      <c r="AG156" s="79"/>
      <c r="AH156" s="80">
        <v>3</v>
      </c>
      <c r="AI156" s="81"/>
      <c r="AJ156" s="82"/>
      <c r="AK156" s="83"/>
      <c r="AL156" s="83"/>
      <c r="AM156" s="84"/>
      <c r="AN156" s="84"/>
      <c r="AO156" s="84"/>
      <c r="AP156" s="192"/>
      <c r="AQ156" s="85">
        <f>IF(AP156&lt;AM156,(AP156+1)-AM156,AP156-AM156)</f>
        <v>0</v>
      </c>
      <c r="AR156" s="85">
        <f>IF(AO156&lt;AN156,(AO156+1)-AN156,AO156-AN156)</f>
        <v>0</v>
      </c>
      <c r="AS156" s="86" t="str">
        <f>IF(AR156&lt;&gt;0,1,"")</f>
        <v/>
      </c>
      <c r="AT156" s="87" t="str">
        <f>IF(AM156&lt;&gt;0,AM156-(6/24)+1440,"")</f>
        <v/>
      </c>
      <c r="AU156" s="88"/>
      <c r="AV156" s="152"/>
      <c r="AW156" s="152"/>
      <c r="AX156" s="66"/>
      <c r="AY156" s="111"/>
      <c r="AZ156" s="111"/>
      <c r="BA156" s="111"/>
      <c r="BB156" s="88"/>
      <c r="BC156" s="90"/>
      <c r="BD156" s="89">
        <f>BC156*0.0004536</f>
        <v>0</v>
      </c>
      <c r="BE156" s="91"/>
      <c r="BF156" s="92"/>
      <c r="BG156" s="92"/>
      <c r="BH156" s="80"/>
      <c r="BI156" s="93"/>
      <c r="BJ156" s="93"/>
      <c r="BK156" s="93"/>
      <c r="BL156" s="93"/>
      <c r="BM156" s="94"/>
      <c r="BN156" s="94"/>
      <c r="BO156" s="94"/>
      <c r="BP156" s="95"/>
      <c r="BQ156" s="96"/>
      <c r="BR156" s="96"/>
      <c r="BS156" s="96"/>
      <c r="BT156" s="97"/>
      <c r="BU156" s="98"/>
      <c r="BV156" s="97"/>
      <c r="BW156" s="76"/>
      <c r="BX156" s="76"/>
      <c r="BY156" s="76"/>
      <c r="BZ156" s="76"/>
      <c r="CA156" s="76"/>
      <c r="CB156" s="76"/>
      <c r="CC156" s="76"/>
      <c r="CD156" s="76"/>
      <c r="CE156" s="76"/>
      <c r="CF156" s="76"/>
      <c r="CG156" s="76"/>
      <c r="CH156" s="76"/>
      <c r="CI156" s="212"/>
      <c r="CJ156" s="76"/>
      <c r="CK156" s="89">
        <f>((CJ156/3.8)*6.7)/1000</f>
        <v>0</v>
      </c>
      <c r="CL156" s="76"/>
      <c r="CM156" s="91">
        <f>((CL156*6.7)/1)/1000</f>
        <v>0</v>
      </c>
      <c r="CN156" s="91" t="str">
        <f>IF(A156="","",IF(CK156=0,CM156,CK156)/2.2)</f>
        <v/>
      </c>
      <c r="CO156" s="91" t="str">
        <f>IF(A156="","",(CP156/$BD$4))</f>
        <v/>
      </c>
      <c r="CP156" s="91" t="str">
        <f>IF(A156="","",IF(CJ156="",(AJ156*$BA$4),CJ156))</f>
        <v/>
      </c>
      <c r="CQ156" s="99"/>
      <c r="CR156" s="91">
        <f>AY156-BA156</f>
        <v>0</v>
      </c>
      <c r="CS156" s="83"/>
      <c r="CT156" s="81"/>
      <c r="CU156" s="192"/>
      <c r="CV156" s="192"/>
      <c r="CW156" s="169"/>
      <c r="CY156" s="76"/>
      <c r="CZ156" s="76"/>
    </row>
    <row r="157" spans="1:104" s="18" customFormat="1" ht="13.8" hidden="1" thickBot="1" x14ac:dyDescent="0.3">
      <c r="A157" s="100"/>
      <c r="B157" s="76" t="str">
        <f t="shared" si="7"/>
        <v/>
      </c>
      <c r="C157" s="77"/>
      <c r="D157" s="83"/>
      <c r="E157" s="83"/>
      <c r="F157" s="83"/>
      <c r="G157" s="76"/>
      <c r="H157" s="76"/>
      <c r="I157" s="76"/>
      <c r="J157" s="78"/>
      <c r="K157" s="78"/>
      <c r="L157" s="78"/>
      <c r="M157" s="221"/>
      <c r="N157" s="78"/>
      <c r="O157" s="78"/>
      <c r="P157" s="76"/>
      <c r="Q157" s="221"/>
      <c r="R157" s="221"/>
      <c r="S157" s="76"/>
      <c r="T157" s="76"/>
      <c r="U157" s="76"/>
      <c r="V157" s="222"/>
      <c r="W157" s="222"/>
      <c r="X157" s="222"/>
      <c r="Y157" s="79"/>
      <c r="Z157" s="79"/>
      <c r="AA157" s="223"/>
      <c r="AB157" s="223"/>
      <c r="AC157" s="76"/>
      <c r="AD157" s="76"/>
      <c r="AE157" s="221"/>
      <c r="AF157" s="221"/>
      <c r="AG157" s="79"/>
      <c r="AH157" s="102">
        <v>4</v>
      </c>
      <c r="AI157" s="103"/>
      <c r="AJ157" s="104"/>
      <c r="AK157" s="105"/>
      <c r="AL157" s="106"/>
      <c r="AM157" s="107"/>
      <c r="AN157" s="107"/>
      <c r="AO157" s="107"/>
      <c r="AP157" s="107"/>
      <c r="AQ157" s="108">
        <f>IF(AP157&lt;AM157,(AP157+1)-AM157,AP157-AM157)</f>
        <v>0</v>
      </c>
      <c r="AR157" s="108">
        <f>IF(AO157&lt;AN157,(AO157+1)-AN157,AO157-AN157)</f>
        <v>0</v>
      </c>
      <c r="AS157" s="109" t="str">
        <f>IF(AR157&lt;&gt;0,1,"")</f>
        <v/>
      </c>
      <c r="AT157" s="110" t="str">
        <f>IF(AM157&lt;&gt;0,AM157-(6/24)+1440,"")</f>
        <v/>
      </c>
      <c r="AU157" s="111"/>
      <c r="AV157" s="112"/>
      <c r="AW157" s="112"/>
      <c r="AX157" s="111"/>
      <c r="AY157" s="88"/>
      <c r="AZ157" s="240"/>
      <c r="BA157" s="111"/>
      <c r="BB157" s="111"/>
      <c r="BC157" s="113"/>
      <c r="BD157" s="112">
        <f>BC157*0.0004536</f>
        <v>0</v>
      </c>
      <c r="BE157" s="114"/>
      <c r="BF157" s="115"/>
      <c r="BG157" s="115"/>
      <c r="BH157" s="102"/>
      <c r="BI157" s="116"/>
      <c r="BJ157" s="116"/>
      <c r="BK157" s="116"/>
      <c r="BL157" s="116"/>
      <c r="BM157" s="117"/>
      <c r="BN157" s="117"/>
      <c r="BO157" s="117"/>
      <c r="BP157" s="118"/>
      <c r="BQ157" s="119"/>
      <c r="BR157" s="119"/>
      <c r="BS157" s="119"/>
      <c r="BT157" s="120"/>
      <c r="BU157" s="121"/>
      <c r="BV157" s="120"/>
      <c r="BW157" s="122"/>
      <c r="BX157" s="122"/>
      <c r="BY157" s="122"/>
      <c r="BZ157" s="122"/>
      <c r="CA157" s="122"/>
      <c r="CB157" s="122"/>
      <c r="CC157" s="122"/>
      <c r="CD157" s="122"/>
      <c r="CE157" s="122"/>
      <c r="CF157" s="122"/>
      <c r="CG157" s="122"/>
      <c r="CH157" s="122"/>
      <c r="CI157" s="212"/>
      <c r="CJ157" s="122"/>
      <c r="CK157" s="112">
        <f>((CJ157/3.8)*6.7)/1000</f>
        <v>0</v>
      </c>
      <c r="CL157" s="122"/>
      <c r="CM157" s="114">
        <f>((CL157*6.7)/1)/1000</f>
        <v>0</v>
      </c>
      <c r="CN157" s="114" t="str">
        <f>IF(A157="","",IF(CK157=0,CM157,CK157)/2.2)</f>
        <v/>
      </c>
      <c r="CO157" s="114" t="str">
        <f>IF(A157="","",(CP157/$BD$4))</f>
        <v/>
      </c>
      <c r="CP157" s="114" t="str">
        <f>IF(A157="","",IF(CJ157="",(AJ157*$BA$4),CJ157))</f>
        <v/>
      </c>
      <c r="CQ157" s="99"/>
      <c r="CR157" s="114">
        <f>AY157-BA157</f>
        <v>0</v>
      </c>
      <c r="CS157" s="122"/>
      <c r="CT157" s="202"/>
      <c r="CU157" s="203"/>
      <c r="CV157" s="203"/>
      <c r="CW157" s="204"/>
      <c r="CY157" s="76"/>
      <c r="CZ157" s="76"/>
    </row>
    <row r="158" spans="1:104" s="18" customFormat="1" ht="13.8" hidden="1" thickBot="1" x14ac:dyDescent="0.3">
      <c r="A158" s="124"/>
      <c r="B158" s="125" t="str">
        <f t="shared" si="7"/>
        <v/>
      </c>
      <c r="C158" s="126"/>
      <c r="D158" s="127"/>
      <c r="E158" s="127"/>
      <c r="F158" s="127"/>
      <c r="G158" s="127"/>
      <c r="H158" s="127"/>
      <c r="I158" s="128"/>
      <c r="J158" s="128"/>
      <c r="K158" s="128"/>
      <c r="L158" s="128"/>
      <c r="M158" s="224"/>
      <c r="N158" s="128"/>
      <c r="O158" s="128"/>
      <c r="P158" s="125"/>
      <c r="Q158" s="224"/>
      <c r="R158" s="224"/>
      <c r="S158" s="125"/>
      <c r="T158" s="125"/>
      <c r="U158" s="125"/>
      <c r="V158" s="225"/>
      <c r="W158" s="225"/>
      <c r="X158" s="225"/>
      <c r="Y158" s="129"/>
      <c r="Z158" s="129"/>
      <c r="AA158" s="226"/>
      <c r="AB158" s="226"/>
      <c r="AC158" s="125"/>
      <c r="AD158" s="125"/>
      <c r="AE158" s="224"/>
      <c r="AF158" s="224"/>
      <c r="AG158" s="130"/>
      <c r="AH158" s="238" t="s">
        <v>141</v>
      </c>
      <c r="AI158" s="239"/>
      <c r="AJ158" s="131"/>
      <c r="AK158" s="132"/>
      <c r="AL158" s="132"/>
      <c r="AM158" s="132"/>
      <c r="AN158" s="132"/>
      <c r="AO158" s="132"/>
      <c r="AP158" s="133"/>
      <c r="AQ158" s="133">
        <f>SUM(AQ154:AQ157)</f>
        <v>9.0277777777777846E-2</v>
      </c>
      <c r="AR158" s="133">
        <f>SUM(AR154:AR157)</f>
        <v>7.2916666666666685E-2</v>
      </c>
      <c r="AS158" s="134">
        <f>SUM(AS154:AS157)</f>
        <v>1</v>
      </c>
      <c r="AT158" s="134"/>
      <c r="AU158" s="214"/>
      <c r="AV158" s="135"/>
      <c r="AW158" s="135"/>
      <c r="AX158" s="135"/>
      <c r="AY158" s="132"/>
      <c r="AZ158" s="132"/>
      <c r="BA158" s="132"/>
      <c r="BB158" s="132"/>
      <c r="BC158" s="136"/>
      <c r="BD158" s="135"/>
      <c r="BE158" s="135"/>
      <c r="BF158" s="137"/>
      <c r="BG158" s="137"/>
      <c r="BH158" s="239"/>
      <c r="BI158" s="239"/>
      <c r="BJ158" s="239"/>
      <c r="BK158" s="138"/>
      <c r="BL158" s="138"/>
      <c r="BM158" s="138"/>
      <c r="BN158" s="138"/>
      <c r="BO158" s="138"/>
      <c r="BP158" s="139"/>
      <c r="BQ158" s="139"/>
      <c r="BR158" s="139"/>
      <c r="BS158" s="139"/>
      <c r="BT158" s="140"/>
      <c r="BU158" s="140"/>
      <c r="BV158" s="140"/>
      <c r="BW158" s="132"/>
      <c r="BX158" s="132"/>
      <c r="BY158" s="132"/>
      <c r="BZ158" s="132"/>
      <c r="CA158" s="132"/>
      <c r="CB158" s="132"/>
      <c r="CC158" s="132"/>
      <c r="CD158" s="132"/>
      <c r="CE158" s="132"/>
      <c r="CF158" s="132"/>
      <c r="CG158" s="132"/>
      <c r="CH158" s="132"/>
      <c r="CI158" s="214"/>
      <c r="CJ158" s="132"/>
      <c r="CK158" s="135">
        <f>SUM(CK154:CK157)</f>
        <v>0</v>
      </c>
      <c r="CL158" s="132"/>
      <c r="CM158" s="135">
        <f>SUM(CM154:CM157)</f>
        <v>46.471200000000003</v>
      </c>
      <c r="CN158" s="135">
        <f>SUM(CN154:CN157)</f>
        <v>21.123272727272727</v>
      </c>
      <c r="CO158" s="135">
        <f>SUM(CO154:CO157)</f>
        <v>485691.98040225665</v>
      </c>
      <c r="CP158" s="135">
        <f>SUM(CP154:CP157)</f>
        <v>1845665.848</v>
      </c>
      <c r="CQ158" s="135">
        <f>SUM(CQ154:CQ157)</f>
        <v>2.3272727272726002E-2</v>
      </c>
      <c r="CR158" s="132"/>
      <c r="CS158" s="132"/>
      <c r="CT158" s="132"/>
      <c r="CU158" s="132"/>
      <c r="CV158" s="132"/>
      <c r="CW158" s="141"/>
      <c r="CY158" s="214"/>
      <c r="CZ158" s="214"/>
    </row>
    <row r="159" spans="1:104" s="18" customFormat="1" ht="13.8" thickBot="1" x14ac:dyDescent="0.3">
      <c r="A159" s="100">
        <v>4353</v>
      </c>
      <c r="B159" s="51" t="str">
        <f t="shared" ref="B159:B168" si="8">IF(AJ159="","",A159&amp;"-"&amp;AJ159&amp;"-"&amp;AH159)</f>
        <v>4353-4065-1</v>
      </c>
      <c r="C159" s="52">
        <v>47</v>
      </c>
      <c r="D159" s="53" t="s">
        <v>253</v>
      </c>
      <c r="E159" s="53" t="s">
        <v>284</v>
      </c>
      <c r="F159" s="53" t="s">
        <v>238</v>
      </c>
      <c r="G159" s="53" t="s">
        <v>303</v>
      </c>
      <c r="H159" s="53"/>
      <c r="I159" s="70"/>
      <c r="J159" s="54"/>
      <c r="K159" s="54"/>
      <c r="L159" s="54"/>
      <c r="M159" s="218"/>
      <c r="N159" s="54"/>
      <c r="O159" s="54"/>
      <c r="P159" s="51"/>
      <c r="Q159" s="218"/>
      <c r="R159" s="218"/>
      <c r="S159" s="51"/>
      <c r="T159" s="51"/>
      <c r="U159" s="51"/>
      <c r="V159" s="219"/>
      <c r="W159" s="219"/>
      <c r="X159" s="220"/>
      <c r="Y159" s="55"/>
      <c r="Z159" s="55"/>
      <c r="AA159" s="219"/>
      <c r="AB159" s="219"/>
      <c r="AC159" s="51"/>
      <c r="AD159" s="51"/>
      <c r="AE159" s="218"/>
      <c r="AF159" s="218"/>
      <c r="AG159" s="55"/>
      <c r="AH159" s="56">
        <v>1</v>
      </c>
      <c r="AI159" s="57">
        <v>44336</v>
      </c>
      <c r="AJ159" s="58" t="s">
        <v>389</v>
      </c>
      <c r="AK159" s="59" t="s">
        <v>251</v>
      </c>
      <c r="AL159" s="59" t="s">
        <v>345</v>
      </c>
      <c r="AM159" s="60">
        <v>0.97916666666666663</v>
      </c>
      <c r="AN159" s="60">
        <v>0.99652777777777779</v>
      </c>
      <c r="AO159" s="60">
        <v>4.5138888888888888E-2</v>
      </c>
      <c r="AP159" s="60">
        <v>5.2083333333333336E-2</v>
      </c>
      <c r="AQ159" s="61">
        <f>IF(AP159&lt;AM159,(AP159+1)-AM159,AP159-AM159)</f>
        <v>7.291666666666663E-2</v>
      </c>
      <c r="AR159" s="61">
        <f>IF(AO159&lt;AN159,(AO159+1)-AN159,AO159-AN159)</f>
        <v>4.8611111111111049E-2</v>
      </c>
      <c r="AS159" s="62">
        <f>IF(AR159&lt;&gt;0,1,"")</f>
        <v>1</v>
      </c>
      <c r="AT159" s="63">
        <f>IF(AM159&lt;&gt;0,AM159-(6/24)+1440,"")</f>
        <v>1440.7291666666667</v>
      </c>
      <c r="AU159" s="88">
        <v>1.1000000000000001</v>
      </c>
      <c r="AV159" s="152"/>
      <c r="AW159" s="152"/>
      <c r="AX159" s="66"/>
      <c r="AY159" s="244">
        <v>14.5</v>
      </c>
      <c r="AZ159" s="111"/>
      <c r="BA159" s="111">
        <v>7.1</v>
      </c>
      <c r="BB159" s="66"/>
      <c r="BC159" s="51">
        <v>81549</v>
      </c>
      <c r="BD159" s="65">
        <f>BC159*0.0004536</f>
        <v>36.990626400000004</v>
      </c>
      <c r="BE159" s="67"/>
      <c r="BF159" s="68"/>
      <c r="BG159" s="68"/>
      <c r="BH159" s="69">
        <v>3</v>
      </c>
      <c r="BI159" s="70"/>
      <c r="BJ159" s="70"/>
      <c r="BK159" s="70"/>
      <c r="BL159" s="70"/>
      <c r="BM159" s="71"/>
      <c r="BN159" s="71"/>
      <c r="BO159" s="71"/>
      <c r="BP159" s="72">
        <v>3</v>
      </c>
      <c r="BQ159" s="73"/>
      <c r="BR159" s="73"/>
      <c r="BS159" s="73"/>
      <c r="BT159" s="74"/>
      <c r="BU159" s="75"/>
      <c r="BV159" s="74"/>
      <c r="BW159" s="51"/>
      <c r="BX159" s="51"/>
      <c r="BY159" s="51"/>
      <c r="BZ159" s="51"/>
      <c r="CA159" s="51"/>
      <c r="CB159" s="51"/>
      <c r="CC159" s="51"/>
      <c r="CD159" s="51"/>
      <c r="CE159" s="51"/>
      <c r="CF159" s="51"/>
      <c r="CG159" s="51"/>
      <c r="CH159" s="51"/>
      <c r="CI159" s="212">
        <v>37.067999999999998</v>
      </c>
      <c r="CJ159" s="51">
        <v>1458</v>
      </c>
      <c r="CK159" s="65">
        <f>((CJ159/3.8)*6.7)/1000</f>
        <v>2.5706842105263159</v>
      </c>
      <c r="CL159" s="76"/>
      <c r="CM159" s="67">
        <f>((CL159*6.7)/1)/1000</f>
        <v>0</v>
      </c>
      <c r="CN159" s="67">
        <f>IF(A159="","",IF(CK159=0,CM159,CK159)/2.2)</f>
        <v>1.168492822966507</v>
      </c>
      <c r="CO159" s="67">
        <f>IF(A159="","",(CP159/$BD$4))</f>
        <v>383.67665966937813</v>
      </c>
      <c r="CP159" s="67">
        <f>IF(A159="","",IF(CJ159="",(AJ159*$BA$4),CJ159))</f>
        <v>1458</v>
      </c>
      <c r="CQ159" s="64">
        <f>CN159-AU159</f>
        <v>6.8492822966506939E-2</v>
      </c>
      <c r="CR159" s="67">
        <f>AY159-BA159</f>
        <v>7.4</v>
      </c>
      <c r="CS159" s="155"/>
      <c r="CT159" s="199"/>
      <c r="CU159" s="200"/>
      <c r="CV159" s="200"/>
      <c r="CW159" s="201"/>
      <c r="CY159" s="228" t="s">
        <v>697</v>
      </c>
      <c r="CZ159" s="228"/>
    </row>
    <row r="160" spans="1:104" s="18" customFormat="1" ht="13.8" thickBot="1" x14ac:dyDescent="0.3">
      <c r="A160" s="100">
        <v>4353</v>
      </c>
      <c r="B160" s="76" t="str">
        <f t="shared" si="8"/>
        <v>4353-4068-2</v>
      </c>
      <c r="C160" s="77">
        <v>47</v>
      </c>
      <c r="D160" s="83" t="s">
        <v>253</v>
      </c>
      <c r="E160" s="83" t="s">
        <v>284</v>
      </c>
      <c r="F160" s="83" t="s">
        <v>238</v>
      </c>
      <c r="G160" s="83" t="s">
        <v>303</v>
      </c>
      <c r="H160" s="76"/>
      <c r="I160" s="76"/>
      <c r="J160" s="78"/>
      <c r="K160" s="78"/>
      <c r="L160" s="78"/>
      <c r="M160" s="221"/>
      <c r="N160" s="78"/>
      <c r="O160" s="78"/>
      <c r="P160" s="76"/>
      <c r="Q160" s="221"/>
      <c r="R160" s="221"/>
      <c r="S160" s="76"/>
      <c r="T160" s="76"/>
      <c r="U160" s="76"/>
      <c r="V160" s="222"/>
      <c r="W160" s="222"/>
      <c r="X160" s="222"/>
      <c r="Y160" s="79"/>
      <c r="Z160" s="79"/>
      <c r="AA160" s="223"/>
      <c r="AB160" s="223"/>
      <c r="AC160" s="76"/>
      <c r="AD160" s="76"/>
      <c r="AE160" s="221"/>
      <c r="AF160" s="221"/>
      <c r="AG160" s="79"/>
      <c r="AH160" s="80">
        <v>2</v>
      </c>
      <c r="AI160" s="81">
        <v>44336</v>
      </c>
      <c r="AJ160" s="82" t="s">
        <v>390</v>
      </c>
      <c r="AK160" s="83" t="s">
        <v>345</v>
      </c>
      <c r="AL160" s="83" t="s">
        <v>216</v>
      </c>
      <c r="AM160" s="84">
        <v>9.7222222222222224E-2</v>
      </c>
      <c r="AN160" s="84">
        <v>0.10416666666666667</v>
      </c>
      <c r="AO160" s="84">
        <v>0.21875</v>
      </c>
      <c r="AP160" s="84">
        <v>0.22222222222222221</v>
      </c>
      <c r="AQ160" s="85">
        <f>IF(AP160&lt;AM160,(AP160+1)-AM160,AP160-AM160)</f>
        <v>0.12499999999999999</v>
      </c>
      <c r="AR160" s="85">
        <f>IF(AO160&lt;AN160,(AO160+1)-AN160,AO160-AN160)</f>
        <v>0.11458333333333333</v>
      </c>
      <c r="AS160" s="86">
        <f>IF(AR160&lt;&gt;0,1,"")</f>
        <v>1</v>
      </c>
      <c r="AT160" s="87">
        <f>IF(AM160&lt;&gt;0,AM160-(6/24)+1440,"")</f>
        <v>1439.8472222222222</v>
      </c>
      <c r="AU160" s="88">
        <v>12.5</v>
      </c>
      <c r="AV160" s="152"/>
      <c r="AW160" s="152"/>
      <c r="AX160" s="66"/>
      <c r="AY160" s="111">
        <v>19.3</v>
      </c>
      <c r="AZ160" s="111"/>
      <c r="BA160" s="111">
        <v>7.4</v>
      </c>
      <c r="BB160" s="88"/>
      <c r="BC160" s="90" t="s">
        <v>578</v>
      </c>
      <c r="BD160" s="89">
        <f>BC160*0.0004536</f>
        <v>3.2808888</v>
      </c>
      <c r="BE160" s="91"/>
      <c r="BF160" s="92"/>
      <c r="BG160" s="92"/>
      <c r="BH160" s="80">
        <v>4</v>
      </c>
      <c r="BI160" s="93"/>
      <c r="BJ160" s="93"/>
      <c r="BK160" s="93"/>
      <c r="BL160" s="93"/>
      <c r="BM160" s="94"/>
      <c r="BN160" s="94"/>
      <c r="BO160" s="94"/>
      <c r="BP160" s="95">
        <v>4</v>
      </c>
      <c r="BQ160" s="96"/>
      <c r="BR160" s="96"/>
      <c r="BS160" s="96"/>
      <c r="BT160" s="97"/>
      <c r="BU160" s="98"/>
      <c r="BV160" s="97"/>
      <c r="BW160" s="76"/>
      <c r="BX160" s="76"/>
      <c r="BY160" s="76"/>
      <c r="BZ160" s="76"/>
      <c r="CA160" s="76"/>
      <c r="CB160" s="76"/>
      <c r="CC160" s="76"/>
      <c r="CD160" s="76"/>
      <c r="CE160" s="76"/>
      <c r="CF160" s="76"/>
      <c r="CG160" s="76"/>
      <c r="CH160" s="76"/>
      <c r="CI160" s="212">
        <v>0</v>
      </c>
      <c r="CJ160" s="76"/>
      <c r="CK160" s="89">
        <f>((CJ160/3.8)*6.7)/1000</f>
        <v>0</v>
      </c>
      <c r="CL160" s="76">
        <v>4110</v>
      </c>
      <c r="CM160" s="91">
        <f>((CL160*6.7)/1)/1000</f>
        <v>27.536999999999999</v>
      </c>
      <c r="CN160" s="91">
        <f>IF(A160="","",IF(CK160=0,CM160,CK160)/2.2)</f>
        <v>12.516818181818181</v>
      </c>
      <c r="CO160" s="91">
        <f>IF(A160="","",(CP160/$BD$4))</f>
        <v>485572.61643558124</v>
      </c>
      <c r="CP160" s="91">
        <f>IF(A160="","",IF(CJ160="",(AJ160*$BA$4),CJ160))</f>
        <v>1845212.2560000001</v>
      </c>
      <c r="CQ160" s="99">
        <f>CN160-AU160</f>
        <v>1.6818181818180733E-2</v>
      </c>
      <c r="CR160" s="91">
        <f>AY160-BA160</f>
        <v>11.9</v>
      </c>
      <c r="CS160" s="168"/>
      <c r="CT160" s="81"/>
      <c r="CU160" s="192"/>
      <c r="CV160" s="192"/>
      <c r="CW160" s="169"/>
      <c r="CY160" s="83" t="s">
        <v>697</v>
      </c>
      <c r="CZ160" s="83"/>
    </row>
    <row r="161" spans="1:104" s="18" customFormat="1" ht="13.8" hidden="1" thickBot="1" x14ac:dyDescent="0.3">
      <c r="A161" s="100"/>
      <c r="B161" s="76" t="str">
        <f t="shared" si="8"/>
        <v/>
      </c>
      <c r="C161" s="77"/>
      <c r="D161" s="83" t="s">
        <v>142</v>
      </c>
      <c r="E161" s="83"/>
      <c r="F161" s="83"/>
      <c r="G161" s="76"/>
      <c r="H161" s="76"/>
      <c r="I161" s="76"/>
      <c r="J161" s="78"/>
      <c r="K161" s="78"/>
      <c r="L161" s="78"/>
      <c r="M161" s="221"/>
      <c r="N161" s="78"/>
      <c r="O161" s="78"/>
      <c r="P161" s="76"/>
      <c r="Q161" s="221"/>
      <c r="R161" s="221"/>
      <c r="S161" s="76"/>
      <c r="T161" s="76"/>
      <c r="U161" s="76"/>
      <c r="V161" s="222"/>
      <c r="W161" s="222"/>
      <c r="X161" s="222"/>
      <c r="Y161" s="79"/>
      <c r="Z161" s="79"/>
      <c r="AA161" s="223"/>
      <c r="AB161" s="223"/>
      <c r="AC161" s="76"/>
      <c r="AD161" s="76"/>
      <c r="AE161" s="221"/>
      <c r="AF161" s="221"/>
      <c r="AG161" s="79"/>
      <c r="AH161" s="80">
        <v>3</v>
      </c>
      <c r="AI161" s="81"/>
      <c r="AJ161" s="82"/>
      <c r="AK161" s="83"/>
      <c r="AL161" s="83"/>
      <c r="AM161" s="84"/>
      <c r="AN161" s="84"/>
      <c r="AO161" s="84"/>
      <c r="AP161" s="192"/>
      <c r="AQ161" s="85">
        <f>IF(AP161&lt;AM161,(AP161+1)-AM161,AP161-AM161)</f>
        <v>0</v>
      </c>
      <c r="AR161" s="85">
        <f>IF(AO161&lt;AN161,(AO161+1)-AN161,AO161-AN161)</f>
        <v>0</v>
      </c>
      <c r="AS161" s="86" t="str">
        <f>IF(AR161&lt;&gt;0,1,"")</f>
        <v/>
      </c>
      <c r="AT161" s="87" t="str">
        <f>IF(AM161&lt;&gt;0,AM161-(6/24)+1440,"")</f>
        <v/>
      </c>
      <c r="AU161" s="88"/>
      <c r="AV161" s="152"/>
      <c r="AW161" s="152"/>
      <c r="AX161" s="66"/>
      <c r="AY161" s="111"/>
      <c r="AZ161" s="111"/>
      <c r="BA161" s="111"/>
      <c r="BB161" s="88"/>
      <c r="BC161" s="90"/>
      <c r="BD161" s="89">
        <f>BC161*0.0004536</f>
        <v>0</v>
      </c>
      <c r="BE161" s="91"/>
      <c r="BF161" s="92"/>
      <c r="BG161" s="92"/>
      <c r="BH161" s="80"/>
      <c r="BI161" s="93"/>
      <c r="BJ161" s="93"/>
      <c r="BK161" s="93"/>
      <c r="BL161" s="93"/>
      <c r="BM161" s="94"/>
      <c r="BN161" s="94"/>
      <c r="BO161" s="94"/>
      <c r="BP161" s="95"/>
      <c r="BQ161" s="96"/>
      <c r="BR161" s="96"/>
      <c r="BS161" s="96"/>
      <c r="BT161" s="97"/>
      <c r="BU161" s="98"/>
      <c r="BV161" s="97"/>
      <c r="BW161" s="76"/>
      <c r="BX161" s="76"/>
      <c r="BY161" s="76"/>
      <c r="BZ161" s="76"/>
      <c r="CA161" s="76"/>
      <c r="CB161" s="76"/>
      <c r="CC161" s="76"/>
      <c r="CD161" s="76"/>
      <c r="CE161" s="76"/>
      <c r="CF161" s="76"/>
      <c r="CG161" s="76"/>
      <c r="CH161" s="76"/>
      <c r="CI161" s="212"/>
      <c r="CJ161" s="76"/>
      <c r="CK161" s="89">
        <f>((CJ161/3.8)*6.7)/1000</f>
        <v>0</v>
      </c>
      <c r="CL161" s="76"/>
      <c r="CM161" s="91">
        <f>((CL161*6.7)/1)/1000</f>
        <v>0</v>
      </c>
      <c r="CN161" s="91" t="str">
        <f>IF(A161="","",IF(CK161=0,CM161,CK161)/2.2)</f>
        <v/>
      </c>
      <c r="CO161" s="91" t="str">
        <f>IF(A161="","",(CP161/$BD$4))</f>
        <v/>
      </c>
      <c r="CP161" s="91" t="str">
        <f>IF(A161="","",IF(CJ161="",(AJ161*$BA$4),CJ161))</f>
        <v/>
      </c>
      <c r="CQ161" s="99"/>
      <c r="CR161" s="91">
        <f>AY161-BA161</f>
        <v>0</v>
      </c>
      <c r="CS161" s="83" t="s">
        <v>142</v>
      </c>
      <c r="CT161" s="81"/>
      <c r="CU161" s="192"/>
      <c r="CV161" s="192"/>
      <c r="CW161" s="169"/>
      <c r="CY161" s="76"/>
      <c r="CZ161" s="76"/>
    </row>
    <row r="162" spans="1:104" s="18" customFormat="1" ht="13.8" hidden="1" thickBot="1" x14ac:dyDescent="0.3">
      <c r="A162" s="100"/>
      <c r="B162" s="76" t="str">
        <f t="shared" si="8"/>
        <v/>
      </c>
      <c r="C162" s="77"/>
      <c r="D162" s="83"/>
      <c r="E162" s="83"/>
      <c r="F162" s="83"/>
      <c r="G162" s="76"/>
      <c r="H162" s="76"/>
      <c r="I162" s="76"/>
      <c r="J162" s="78"/>
      <c r="K162" s="78"/>
      <c r="L162" s="78"/>
      <c r="M162" s="221"/>
      <c r="N162" s="78"/>
      <c r="O162" s="78"/>
      <c r="P162" s="76"/>
      <c r="Q162" s="221"/>
      <c r="R162" s="221"/>
      <c r="S162" s="76"/>
      <c r="T162" s="76"/>
      <c r="U162" s="76"/>
      <c r="V162" s="222"/>
      <c r="W162" s="222"/>
      <c r="X162" s="222"/>
      <c r="Y162" s="79"/>
      <c r="Z162" s="79"/>
      <c r="AA162" s="223"/>
      <c r="AB162" s="223"/>
      <c r="AC162" s="76"/>
      <c r="AD162" s="76"/>
      <c r="AE162" s="221"/>
      <c r="AF162" s="221"/>
      <c r="AG162" s="79"/>
      <c r="AH162" s="102">
        <v>4</v>
      </c>
      <c r="AI162" s="103"/>
      <c r="AJ162" s="104"/>
      <c r="AK162" s="105"/>
      <c r="AL162" s="106"/>
      <c r="AM162" s="107"/>
      <c r="AN162" s="107"/>
      <c r="AO162" s="107"/>
      <c r="AP162" s="107"/>
      <c r="AQ162" s="108">
        <f>IF(AP162&lt;AM162,(AP162+1)-AM162,AP162-AM162)</f>
        <v>0</v>
      </c>
      <c r="AR162" s="108">
        <f>IF(AO162&lt;AN162,(AO162+1)-AN162,AO162-AN162)</f>
        <v>0</v>
      </c>
      <c r="AS162" s="109" t="str">
        <f>IF(AR162&lt;&gt;0,1,"")</f>
        <v/>
      </c>
      <c r="AT162" s="110" t="str">
        <f>IF(AM162&lt;&gt;0,AM162-(6/24)+1440,"")</f>
        <v/>
      </c>
      <c r="AU162" s="111"/>
      <c r="AV162" s="112"/>
      <c r="AW162" s="112"/>
      <c r="AX162" s="111"/>
      <c r="AY162" s="88"/>
      <c r="AZ162" s="240"/>
      <c r="BA162" s="111"/>
      <c r="BB162" s="111"/>
      <c r="BC162" s="113"/>
      <c r="BD162" s="112">
        <f>BC162*0.0004536</f>
        <v>0</v>
      </c>
      <c r="BE162" s="114"/>
      <c r="BF162" s="115"/>
      <c r="BG162" s="115"/>
      <c r="BH162" s="102"/>
      <c r="BI162" s="116"/>
      <c r="BJ162" s="116"/>
      <c r="BK162" s="116"/>
      <c r="BL162" s="116"/>
      <c r="BM162" s="117"/>
      <c r="BN162" s="117"/>
      <c r="BO162" s="117"/>
      <c r="BP162" s="118"/>
      <c r="BQ162" s="119"/>
      <c r="BR162" s="119"/>
      <c r="BS162" s="119"/>
      <c r="BT162" s="120"/>
      <c r="BU162" s="121"/>
      <c r="BV162" s="120"/>
      <c r="BW162" s="122"/>
      <c r="BX162" s="122"/>
      <c r="BY162" s="122"/>
      <c r="BZ162" s="122"/>
      <c r="CA162" s="122"/>
      <c r="CB162" s="122"/>
      <c r="CC162" s="122"/>
      <c r="CD162" s="122"/>
      <c r="CE162" s="122"/>
      <c r="CF162" s="122"/>
      <c r="CG162" s="122"/>
      <c r="CH162" s="122"/>
      <c r="CI162" s="212"/>
      <c r="CJ162" s="122"/>
      <c r="CK162" s="112">
        <f>((CJ162/3.8)*6.7)/1000</f>
        <v>0</v>
      </c>
      <c r="CL162" s="122"/>
      <c r="CM162" s="114">
        <f>((CL162*6.7)/1)/1000</f>
        <v>0</v>
      </c>
      <c r="CN162" s="114" t="str">
        <f>IF(A162="","",IF(CK162=0,CM162,CK162)/2.2)</f>
        <v/>
      </c>
      <c r="CO162" s="114" t="str">
        <f>IF(A162="","",(CP162/$BD$4))</f>
        <v/>
      </c>
      <c r="CP162" s="114" t="str">
        <f>IF(A162="","",IF(CJ162="",(AJ162*$BA$4),CJ162))</f>
        <v/>
      </c>
      <c r="CQ162" s="99"/>
      <c r="CR162" s="114">
        <f>AY162-BA162</f>
        <v>0</v>
      </c>
      <c r="CS162" s="122"/>
      <c r="CT162" s="202"/>
      <c r="CU162" s="203"/>
      <c r="CV162" s="203"/>
      <c r="CW162" s="204"/>
      <c r="CY162" s="76"/>
      <c r="CZ162" s="76"/>
    </row>
    <row r="163" spans="1:104" s="18" customFormat="1" ht="13.8" hidden="1" thickBot="1" x14ac:dyDescent="0.3">
      <c r="A163" s="124"/>
      <c r="B163" s="125" t="str">
        <f t="shared" si="8"/>
        <v/>
      </c>
      <c r="C163" s="126"/>
      <c r="D163" s="127"/>
      <c r="E163" s="127"/>
      <c r="F163" s="127"/>
      <c r="G163" s="127"/>
      <c r="H163" s="127"/>
      <c r="I163" s="128"/>
      <c r="J163" s="128"/>
      <c r="K163" s="128"/>
      <c r="L163" s="128"/>
      <c r="M163" s="224"/>
      <c r="N163" s="128"/>
      <c r="O163" s="128"/>
      <c r="P163" s="125"/>
      <c r="Q163" s="224"/>
      <c r="R163" s="224"/>
      <c r="S163" s="125"/>
      <c r="T163" s="125"/>
      <c r="U163" s="125"/>
      <c r="V163" s="225"/>
      <c r="W163" s="225"/>
      <c r="X163" s="225"/>
      <c r="Y163" s="129"/>
      <c r="Z163" s="129"/>
      <c r="AA163" s="226"/>
      <c r="AB163" s="226"/>
      <c r="AC163" s="125"/>
      <c r="AD163" s="125"/>
      <c r="AE163" s="224"/>
      <c r="AF163" s="224"/>
      <c r="AG163" s="130"/>
      <c r="AH163" s="238" t="s">
        <v>141</v>
      </c>
      <c r="AI163" s="239"/>
      <c r="AJ163" s="131"/>
      <c r="AK163" s="132"/>
      <c r="AL163" s="132"/>
      <c r="AM163" s="132"/>
      <c r="AN163" s="132"/>
      <c r="AO163" s="132"/>
      <c r="AP163" s="133"/>
      <c r="AQ163" s="133">
        <f>SUM(AQ159:AQ162)</f>
        <v>0.19791666666666663</v>
      </c>
      <c r="AR163" s="133">
        <f>SUM(AR159:AR162)</f>
        <v>0.16319444444444436</v>
      </c>
      <c r="AS163" s="134">
        <f>SUM(AS159:AS162)</f>
        <v>2</v>
      </c>
      <c r="AT163" s="134"/>
      <c r="AU163" s="214"/>
      <c r="AV163" s="135"/>
      <c r="AW163" s="135"/>
      <c r="AX163" s="135"/>
      <c r="AY163" s="132"/>
      <c r="AZ163" s="132"/>
      <c r="BA163" s="132"/>
      <c r="BB163" s="132"/>
      <c r="BC163" s="136"/>
      <c r="BD163" s="135"/>
      <c r="BE163" s="135"/>
      <c r="BF163" s="137"/>
      <c r="BG163" s="137"/>
      <c r="BH163" s="239"/>
      <c r="BI163" s="239"/>
      <c r="BJ163" s="239"/>
      <c r="BK163" s="138"/>
      <c r="BL163" s="138"/>
      <c r="BM163" s="138"/>
      <c r="BN163" s="138"/>
      <c r="BO163" s="138"/>
      <c r="BP163" s="139"/>
      <c r="BQ163" s="139"/>
      <c r="BR163" s="139"/>
      <c r="BS163" s="139"/>
      <c r="BT163" s="140"/>
      <c r="BU163" s="140"/>
      <c r="BV163" s="140"/>
      <c r="BW163" s="132"/>
      <c r="BX163" s="132"/>
      <c r="BY163" s="132"/>
      <c r="BZ163" s="132"/>
      <c r="CA163" s="132"/>
      <c r="CB163" s="132"/>
      <c r="CC163" s="132"/>
      <c r="CD163" s="132"/>
      <c r="CE163" s="132"/>
      <c r="CF163" s="132"/>
      <c r="CG163" s="132"/>
      <c r="CH163" s="132"/>
      <c r="CI163" s="214"/>
      <c r="CJ163" s="132"/>
      <c r="CK163" s="135">
        <f>SUM(CK159:CK162)</f>
        <v>2.5706842105263159</v>
      </c>
      <c r="CL163" s="132"/>
      <c r="CM163" s="135">
        <f>SUM(CM159:CM162)</f>
        <v>27.536999999999999</v>
      </c>
      <c r="CN163" s="135">
        <f>SUM(CN159:CN162)</f>
        <v>13.685311004784687</v>
      </c>
      <c r="CO163" s="135">
        <f>SUM(CO159:CO162)</f>
        <v>485956.29309525061</v>
      </c>
      <c r="CP163" s="135">
        <f>SUM(CP159:CP162)</f>
        <v>1846670.2560000001</v>
      </c>
      <c r="CQ163" s="135">
        <f>SUM(CQ159:CQ162)</f>
        <v>8.5311004784687672E-2</v>
      </c>
      <c r="CR163" s="132"/>
      <c r="CS163" s="132"/>
      <c r="CT163" s="132"/>
      <c r="CU163" s="132"/>
      <c r="CV163" s="132"/>
      <c r="CW163" s="141"/>
      <c r="CY163" s="214"/>
      <c r="CZ163" s="214"/>
    </row>
    <row r="164" spans="1:104" s="18" customFormat="1" ht="13.8" thickBot="1" x14ac:dyDescent="0.3">
      <c r="A164" s="100">
        <v>4354</v>
      </c>
      <c r="B164" s="51" t="str">
        <f t="shared" si="8"/>
        <v>4354-4112-1</v>
      </c>
      <c r="C164" s="52">
        <v>47</v>
      </c>
      <c r="D164" s="53" t="s">
        <v>205</v>
      </c>
      <c r="E164" s="53" t="s">
        <v>302</v>
      </c>
      <c r="F164" s="53" t="s">
        <v>238</v>
      </c>
      <c r="G164" s="53" t="s">
        <v>303</v>
      </c>
      <c r="H164" s="53"/>
      <c r="I164" s="70"/>
      <c r="J164" s="54"/>
      <c r="K164" s="54"/>
      <c r="L164" s="54"/>
      <c r="M164" s="218"/>
      <c r="N164" s="54"/>
      <c r="O164" s="54"/>
      <c r="P164" s="51"/>
      <c r="Q164" s="218"/>
      <c r="R164" s="218"/>
      <c r="S164" s="51"/>
      <c r="T164" s="51"/>
      <c r="U164" s="51"/>
      <c r="V164" s="219"/>
      <c r="W164" s="219"/>
      <c r="X164" s="220"/>
      <c r="Y164" s="55"/>
      <c r="Z164" s="55"/>
      <c r="AA164" s="219"/>
      <c r="AB164" s="219"/>
      <c r="AC164" s="51"/>
      <c r="AD164" s="51"/>
      <c r="AE164" s="218"/>
      <c r="AF164" s="218"/>
      <c r="AG164" s="55"/>
      <c r="AH164" s="56">
        <v>1</v>
      </c>
      <c r="AI164" s="57">
        <v>44337</v>
      </c>
      <c r="AJ164" s="58" t="s">
        <v>215</v>
      </c>
      <c r="AK164" s="59" t="s">
        <v>216</v>
      </c>
      <c r="AL164" s="59" t="s">
        <v>209</v>
      </c>
      <c r="AM164" s="60">
        <v>0.27430555555555552</v>
      </c>
      <c r="AN164" s="60">
        <v>0.2951388888888889</v>
      </c>
      <c r="AO164" s="60">
        <v>0.45833333333333331</v>
      </c>
      <c r="AP164" s="60">
        <v>0.46527777777777773</v>
      </c>
      <c r="AQ164" s="61">
        <f>IF(AP164&lt;AM164,(AP164+1)-AM164,AP164-AM164)</f>
        <v>0.19097222222222221</v>
      </c>
      <c r="AR164" s="61">
        <f>IF(AO164&lt;AN164,(AO164+1)-AN164,AO164-AN164)</f>
        <v>0.16319444444444442</v>
      </c>
      <c r="AS164" s="62">
        <f>IF(AR164&lt;&gt;0,1,"")</f>
        <v>1</v>
      </c>
      <c r="AT164" s="63">
        <f>IF(AM164&lt;&gt;0,AM164-(6/24)+1440,"")</f>
        <v>1440.0243055555557</v>
      </c>
      <c r="AU164" s="254">
        <v>23.29</v>
      </c>
      <c r="AV164" s="152"/>
      <c r="AW164" s="152"/>
      <c r="AX164" s="66"/>
      <c r="AY164" s="244">
        <v>30.9</v>
      </c>
      <c r="AZ164" s="111"/>
      <c r="BA164" s="111">
        <v>7.2</v>
      </c>
      <c r="BB164" s="66"/>
      <c r="BC164" s="51">
        <v>73583</v>
      </c>
      <c r="BD164" s="65">
        <f>BC164*0.0004536</f>
        <v>33.377248800000004</v>
      </c>
      <c r="BE164" s="67"/>
      <c r="BF164" s="68"/>
      <c r="BG164" s="68"/>
      <c r="BH164" s="69">
        <v>3</v>
      </c>
      <c r="BI164" s="70"/>
      <c r="BJ164" s="70"/>
      <c r="BK164" s="70"/>
      <c r="BL164" s="70"/>
      <c r="BM164" s="71"/>
      <c r="BN164" s="71"/>
      <c r="BO164" s="71"/>
      <c r="BP164" s="72">
        <v>3</v>
      </c>
      <c r="BQ164" s="73"/>
      <c r="BR164" s="73"/>
      <c r="BS164" s="73"/>
      <c r="BT164" s="74"/>
      <c r="BU164" s="75"/>
      <c r="BV164" s="74"/>
      <c r="BW164" s="51"/>
      <c r="BX164" s="51"/>
      <c r="BY164" s="51"/>
      <c r="BZ164" s="51"/>
      <c r="CA164" s="51"/>
      <c r="CB164" s="51"/>
      <c r="CC164" s="51"/>
      <c r="CD164" s="51"/>
      <c r="CE164" s="51"/>
      <c r="CF164" s="51"/>
      <c r="CG164" s="51"/>
      <c r="CH164" s="51"/>
      <c r="CI164" s="212">
        <v>33.447000000000003</v>
      </c>
      <c r="CJ164" s="51"/>
      <c r="CK164" s="65">
        <f>((CJ164/3.8)*6.7)/1000</f>
        <v>0</v>
      </c>
      <c r="CL164" s="76">
        <v>7649</v>
      </c>
      <c r="CM164" s="67">
        <f>((CL164*6.7)/1)/1000</f>
        <v>51.2483</v>
      </c>
      <c r="CN164" s="67">
        <f>IF(A164="","",IF(CK164=0,CM164,CK164)/2.2)</f>
        <v>23.294681818181818</v>
      </c>
      <c r="CO164" s="67">
        <f>IF(A164="","",(CP164/$BD$4))</f>
        <v>490824.63096929941</v>
      </c>
      <c r="CP164" s="67">
        <f>IF(A164="","",IF(CJ164="",(AJ164*$BA$4),CJ164))</f>
        <v>1865170.304</v>
      </c>
      <c r="CQ164" s="251">
        <f>CN164-AU164</f>
        <v>4.6818181818188975E-3</v>
      </c>
      <c r="CR164" s="67">
        <f>AY164-BA164</f>
        <v>23.7</v>
      </c>
      <c r="CS164" s="155"/>
      <c r="CT164" s="199">
        <v>44337</v>
      </c>
      <c r="CU164" s="200">
        <v>0.26041666666666669</v>
      </c>
      <c r="CV164" s="200">
        <v>0.3125</v>
      </c>
      <c r="CW164" s="201" t="s">
        <v>522</v>
      </c>
      <c r="CY164" s="228" t="s">
        <v>697</v>
      </c>
      <c r="CZ164" s="228"/>
    </row>
    <row r="165" spans="1:104" s="18" customFormat="1" ht="13.8" hidden="1" thickBot="1" x14ac:dyDescent="0.3">
      <c r="A165" s="100"/>
      <c r="B165" s="76" t="str">
        <f t="shared" si="8"/>
        <v/>
      </c>
      <c r="C165" s="77"/>
      <c r="D165" s="83"/>
      <c r="E165" s="83"/>
      <c r="F165" s="83"/>
      <c r="G165" s="83"/>
      <c r="H165" s="76"/>
      <c r="I165" s="76"/>
      <c r="J165" s="78"/>
      <c r="K165" s="78"/>
      <c r="L165" s="78"/>
      <c r="M165" s="221"/>
      <c r="N165" s="78"/>
      <c r="O165" s="78"/>
      <c r="P165" s="76"/>
      <c r="Q165" s="221"/>
      <c r="R165" s="221"/>
      <c r="S165" s="76"/>
      <c r="T165" s="76"/>
      <c r="U165" s="76"/>
      <c r="V165" s="222"/>
      <c r="W165" s="222"/>
      <c r="X165" s="222"/>
      <c r="Y165" s="79"/>
      <c r="Z165" s="79"/>
      <c r="AA165" s="223"/>
      <c r="AB165" s="223"/>
      <c r="AC165" s="76"/>
      <c r="AD165" s="76"/>
      <c r="AE165" s="221"/>
      <c r="AF165" s="221"/>
      <c r="AG165" s="79"/>
      <c r="AH165" s="80">
        <v>2</v>
      </c>
      <c r="AI165" s="81"/>
      <c r="AJ165" s="82"/>
      <c r="AK165" s="83"/>
      <c r="AL165" s="83"/>
      <c r="AM165" s="84"/>
      <c r="AN165" s="84"/>
      <c r="AO165" s="84"/>
      <c r="AP165" s="84"/>
      <c r="AQ165" s="85">
        <f>IF(AP165&lt;AM165,(AP165+1)-AM165,AP165-AM165)</f>
        <v>0</v>
      </c>
      <c r="AR165" s="85">
        <f>IF(AO165&lt;AN165,(AO165+1)-AN165,AO165-AN165)</f>
        <v>0</v>
      </c>
      <c r="AS165" s="86" t="str">
        <f>IF(AR165&lt;&gt;0,1,"")</f>
        <v/>
      </c>
      <c r="AT165" s="87" t="str">
        <f>IF(AM165&lt;&gt;0,AM165-(6/24)+1440,"")</f>
        <v/>
      </c>
      <c r="AU165" s="88"/>
      <c r="AV165" s="152"/>
      <c r="AW165" s="152"/>
      <c r="AX165" s="66"/>
      <c r="AY165" s="111"/>
      <c r="AZ165" s="111"/>
      <c r="BA165" s="111"/>
      <c r="BB165" s="88"/>
      <c r="BC165" s="90"/>
      <c r="BD165" s="89">
        <f>BC165*0.0004536</f>
        <v>0</v>
      </c>
      <c r="BE165" s="91"/>
      <c r="BF165" s="92"/>
      <c r="BG165" s="92"/>
      <c r="BH165" s="80">
        <v>4</v>
      </c>
      <c r="BI165" s="93"/>
      <c r="BJ165" s="93"/>
      <c r="BK165" s="93"/>
      <c r="BL165" s="93"/>
      <c r="BM165" s="94"/>
      <c r="BN165" s="94"/>
      <c r="BO165" s="94"/>
      <c r="BP165" s="95">
        <v>4</v>
      </c>
      <c r="BQ165" s="96"/>
      <c r="BR165" s="96"/>
      <c r="BS165" s="96"/>
      <c r="BT165" s="97"/>
      <c r="BU165" s="98"/>
      <c r="BV165" s="97"/>
      <c r="BW165" s="76"/>
      <c r="BX165" s="76"/>
      <c r="BY165" s="76"/>
      <c r="BZ165" s="76"/>
      <c r="CA165" s="76"/>
      <c r="CB165" s="76"/>
      <c r="CC165" s="76"/>
      <c r="CD165" s="76"/>
      <c r="CE165" s="76"/>
      <c r="CF165" s="76"/>
      <c r="CG165" s="76"/>
      <c r="CH165" s="76"/>
      <c r="CI165" s="212"/>
      <c r="CJ165" s="76"/>
      <c r="CK165" s="89">
        <f>((CJ165/3.8)*6.7)/1000</f>
        <v>0</v>
      </c>
      <c r="CL165" s="76"/>
      <c r="CM165" s="91">
        <f>((CL165*6.7)/1)/1000</f>
        <v>0</v>
      </c>
      <c r="CN165" s="91" t="str">
        <f>IF(A165="","",IF(CK165=0,CM165,CK165)/2.2)</f>
        <v/>
      </c>
      <c r="CO165" s="91" t="str">
        <f>IF(A165="","",(CP165/$BD$4))</f>
        <v/>
      </c>
      <c r="CP165" s="91" t="str">
        <f>IF(A165="","",IF(CJ165="",(AJ165*$BA$4),CJ165))</f>
        <v/>
      </c>
      <c r="CQ165" s="99"/>
      <c r="CR165" s="91">
        <f>AY165-BA165</f>
        <v>0</v>
      </c>
      <c r="CS165" s="168"/>
      <c r="CT165" s="81"/>
      <c r="CU165" s="192"/>
      <c r="CV165" s="192"/>
      <c r="CW165" s="169"/>
      <c r="CY165" s="83"/>
      <c r="CZ165" s="83"/>
    </row>
    <row r="166" spans="1:104" s="18" customFormat="1" ht="13.8" hidden="1" thickBot="1" x14ac:dyDescent="0.3">
      <c r="A166" s="100"/>
      <c r="B166" s="76" t="str">
        <f t="shared" si="8"/>
        <v/>
      </c>
      <c r="C166" s="77"/>
      <c r="D166" s="83"/>
      <c r="E166" s="83"/>
      <c r="F166" s="83"/>
      <c r="G166" s="76"/>
      <c r="H166" s="76"/>
      <c r="I166" s="76"/>
      <c r="J166" s="78"/>
      <c r="K166" s="78"/>
      <c r="L166" s="78"/>
      <c r="M166" s="221"/>
      <c r="N166" s="78"/>
      <c r="O166" s="78"/>
      <c r="P166" s="76"/>
      <c r="Q166" s="221"/>
      <c r="R166" s="221"/>
      <c r="S166" s="76"/>
      <c r="T166" s="76"/>
      <c r="U166" s="76"/>
      <c r="V166" s="222"/>
      <c r="W166" s="222"/>
      <c r="X166" s="222"/>
      <c r="Y166" s="79"/>
      <c r="Z166" s="79"/>
      <c r="AA166" s="223"/>
      <c r="AB166" s="223"/>
      <c r="AC166" s="76"/>
      <c r="AD166" s="76"/>
      <c r="AE166" s="221"/>
      <c r="AF166" s="221"/>
      <c r="AG166" s="79"/>
      <c r="AH166" s="80">
        <v>3</v>
      </c>
      <c r="AI166" s="81"/>
      <c r="AJ166" s="82"/>
      <c r="AK166" s="83"/>
      <c r="AL166" s="83"/>
      <c r="AM166" s="84"/>
      <c r="AN166" s="84"/>
      <c r="AO166" s="84"/>
      <c r="AP166" s="192"/>
      <c r="AQ166" s="85">
        <f>IF(AP166&lt;AM166,(AP166+1)-AM166,AP166-AM166)</f>
        <v>0</v>
      </c>
      <c r="AR166" s="85">
        <f>IF(AO166&lt;AN166,(AO166+1)-AN166,AO166-AN166)</f>
        <v>0</v>
      </c>
      <c r="AS166" s="86" t="str">
        <f>IF(AR166&lt;&gt;0,1,"")</f>
        <v/>
      </c>
      <c r="AT166" s="87" t="str">
        <f>IF(AM166&lt;&gt;0,AM166-(6/24)+1440,"")</f>
        <v/>
      </c>
      <c r="AU166" s="88"/>
      <c r="AV166" s="152"/>
      <c r="AW166" s="152"/>
      <c r="AX166" s="66"/>
      <c r="AY166" s="111"/>
      <c r="AZ166" s="111"/>
      <c r="BA166" s="111"/>
      <c r="BB166" s="88"/>
      <c r="BC166" s="90"/>
      <c r="BD166" s="89">
        <f>BC166*0.0004536</f>
        <v>0</v>
      </c>
      <c r="BE166" s="91"/>
      <c r="BF166" s="92"/>
      <c r="BG166" s="92"/>
      <c r="BH166" s="80"/>
      <c r="BI166" s="93"/>
      <c r="BJ166" s="93"/>
      <c r="BK166" s="93"/>
      <c r="BL166" s="93"/>
      <c r="BM166" s="94"/>
      <c r="BN166" s="94"/>
      <c r="BO166" s="94"/>
      <c r="BP166" s="95"/>
      <c r="BQ166" s="96"/>
      <c r="BR166" s="96"/>
      <c r="BS166" s="96"/>
      <c r="BT166" s="97"/>
      <c r="BU166" s="98"/>
      <c r="BV166" s="97"/>
      <c r="BW166" s="76"/>
      <c r="BX166" s="76"/>
      <c r="BY166" s="76"/>
      <c r="BZ166" s="76"/>
      <c r="CA166" s="76"/>
      <c r="CB166" s="76"/>
      <c r="CC166" s="76"/>
      <c r="CD166" s="76"/>
      <c r="CE166" s="76"/>
      <c r="CF166" s="76"/>
      <c r="CG166" s="76"/>
      <c r="CH166" s="76"/>
      <c r="CI166" s="212"/>
      <c r="CJ166" s="76"/>
      <c r="CK166" s="89">
        <f>((CJ166/3.8)*6.7)/1000</f>
        <v>0</v>
      </c>
      <c r="CL166" s="76"/>
      <c r="CM166" s="91">
        <f>((CL166*6.7)/1)/1000</f>
        <v>0</v>
      </c>
      <c r="CN166" s="91" t="str">
        <f>IF(A166="","",IF(CK166=0,CM166,CK166)/2.2)</f>
        <v/>
      </c>
      <c r="CO166" s="91" t="str">
        <f>IF(A166="","",(CP166/$BD$4))</f>
        <v/>
      </c>
      <c r="CP166" s="91" t="str">
        <f>IF(A166="","",IF(CJ166="",(AJ166*$BA$4),CJ166))</f>
        <v/>
      </c>
      <c r="CQ166" s="99"/>
      <c r="CR166" s="91">
        <f>AY166-BA166</f>
        <v>0</v>
      </c>
      <c r="CS166" s="83"/>
      <c r="CT166" s="81"/>
      <c r="CU166" s="192"/>
      <c r="CV166" s="192"/>
      <c r="CW166" s="169"/>
      <c r="CY166" s="76"/>
      <c r="CZ166" s="76"/>
    </row>
    <row r="167" spans="1:104" s="18" customFormat="1" ht="13.8" hidden="1" thickBot="1" x14ac:dyDescent="0.3">
      <c r="A167" s="100"/>
      <c r="B167" s="76" t="str">
        <f t="shared" si="8"/>
        <v/>
      </c>
      <c r="C167" s="77"/>
      <c r="D167" s="83"/>
      <c r="E167" s="83"/>
      <c r="F167" s="83"/>
      <c r="G167" s="76"/>
      <c r="H167" s="76"/>
      <c r="I167" s="76"/>
      <c r="J167" s="78"/>
      <c r="K167" s="78"/>
      <c r="L167" s="78"/>
      <c r="M167" s="221"/>
      <c r="N167" s="78"/>
      <c r="O167" s="78"/>
      <c r="P167" s="76"/>
      <c r="Q167" s="221"/>
      <c r="R167" s="221"/>
      <c r="S167" s="76"/>
      <c r="T167" s="76"/>
      <c r="U167" s="76"/>
      <c r="V167" s="222"/>
      <c r="W167" s="222"/>
      <c r="X167" s="222"/>
      <c r="Y167" s="79"/>
      <c r="Z167" s="79"/>
      <c r="AA167" s="223"/>
      <c r="AB167" s="223"/>
      <c r="AC167" s="76"/>
      <c r="AD167" s="76"/>
      <c r="AE167" s="221"/>
      <c r="AF167" s="221"/>
      <c r="AG167" s="79"/>
      <c r="AH167" s="102">
        <v>4</v>
      </c>
      <c r="AI167" s="103"/>
      <c r="AJ167" s="104"/>
      <c r="AK167" s="105"/>
      <c r="AL167" s="106"/>
      <c r="AM167" s="107"/>
      <c r="AN167" s="107"/>
      <c r="AO167" s="107"/>
      <c r="AP167" s="107"/>
      <c r="AQ167" s="108">
        <f>IF(AP167&lt;AM167,(AP167+1)-AM167,AP167-AM167)</f>
        <v>0</v>
      </c>
      <c r="AR167" s="108">
        <f>IF(AO167&lt;AN167,(AO167+1)-AN167,AO167-AN167)</f>
        <v>0</v>
      </c>
      <c r="AS167" s="109" t="str">
        <f>IF(AR167&lt;&gt;0,1,"")</f>
        <v/>
      </c>
      <c r="AT167" s="110" t="str">
        <f>IF(AM167&lt;&gt;0,AM167-(6/24)+1440,"")</f>
        <v/>
      </c>
      <c r="AU167" s="111"/>
      <c r="AV167" s="112"/>
      <c r="AW167" s="112"/>
      <c r="AX167" s="111"/>
      <c r="AY167" s="88"/>
      <c r="AZ167" s="240"/>
      <c r="BA167" s="111"/>
      <c r="BB167" s="111"/>
      <c r="BC167" s="113"/>
      <c r="BD167" s="112">
        <f>BC167*0.0004536</f>
        <v>0</v>
      </c>
      <c r="BE167" s="114"/>
      <c r="BF167" s="115"/>
      <c r="BG167" s="115"/>
      <c r="BH167" s="102"/>
      <c r="BI167" s="116"/>
      <c r="BJ167" s="116"/>
      <c r="BK167" s="116"/>
      <c r="BL167" s="116"/>
      <c r="BM167" s="117"/>
      <c r="BN167" s="117"/>
      <c r="BO167" s="117"/>
      <c r="BP167" s="118"/>
      <c r="BQ167" s="119"/>
      <c r="BR167" s="119"/>
      <c r="BS167" s="119"/>
      <c r="BT167" s="120"/>
      <c r="BU167" s="121"/>
      <c r="BV167" s="120"/>
      <c r="BW167" s="122"/>
      <c r="BX167" s="122"/>
      <c r="BY167" s="122"/>
      <c r="BZ167" s="122"/>
      <c r="CA167" s="122"/>
      <c r="CB167" s="122"/>
      <c r="CC167" s="122"/>
      <c r="CD167" s="122"/>
      <c r="CE167" s="122"/>
      <c r="CF167" s="122"/>
      <c r="CG167" s="122"/>
      <c r="CH167" s="122"/>
      <c r="CI167" s="212"/>
      <c r="CJ167" s="122"/>
      <c r="CK167" s="112">
        <f>((CJ167/3.8)*6.7)/1000</f>
        <v>0</v>
      </c>
      <c r="CL167" s="122"/>
      <c r="CM167" s="114">
        <f>((CL167*6.7)/1)/1000</f>
        <v>0</v>
      </c>
      <c r="CN167" s="114" t="str">
        <f>IF(A167="","",IF(CK167=0,CM167,CK167)/2.2)</f>
        <v/>
      </c>
      <c r="CO167" s="114" t="str">
        <f>IF(A167="","",(CP167/$BD$4))</f>
        <v/>
      </c>
      <c r="CP167" s="114" t="str">
        <f>IF(A167="","",IF(CJ167="",(AJ167*$BA$4),CJ167))</f>
        <v/>
      </c>
      <c r="CQ167" s="99"/>
      <c r="CR167" s="114">
        <f>AY167-BA167</f>
        <v>0</v>
      </c>
      <c r="CS167" s="122"/>
      <c r="CT167" s="202"/>
      <c r="CU167" s="203"/>
      <c r="CV167" s="203"/>
      <c r="CW167" s="204"/>
      <c r="CY167" s="76"/>
      <c r="CZ167" s="76"/>
    </row>
    <row r="168" spans="1:104" s="18" customFormat="1" ht="13.8" hidden="1" thickBot="1" x14ac:dyDescent="0.3">
      <c r="A168" s="124"/>
      <c r="B168" s="125" t="str">
        <f t="shared" si="8"/>
        <v/>
      </c>
      <c r="C168" s="126"/>
      <c r="D168" s="127"/>
      <c r="E168" s="127"/>
      <c r="F168" s="127"/>
      <c r="G168" s="127"/>
      <c r="H168" s="127"/>
      <c r="I168" s="128"/>
      <c r="J168" s="128"/>
      <c r="K168" s="128"/>
      <c r="L168" s="128"/>
      <c r="M168" s="224"/>
      <c r="N168" s="128"/>
      <c r="O168" s="128"/>
      <c r="P168" s="125"/>
      <c r="Q168" s="224"/>
      <c r="R168" s="224"/>
      <c r="S168" s="125"/>
      <c r="T168" s="125"/>
      <c r="U168" s="125"/>
      <c r="V168" s="225"/>
      <c r="W168" s="225"/>
      <c r="X168" s="225"/>
      <c r="Y168" s="129"/>
      <c r="Z168" s="129"/>
      <c r="AA168" s="226"/>
      <c r="AB168" s="226"/>
      <c r="AC168" s="125"/>
      <c r="AD168" s="125"/>
      <c r="AE168" s="224"/>
      <c r="AF168" s="224"/>
      <c r="AG168" s="130"/>
      <c r="AH168" s="238" t="s">
        <v>141</v>
      </c>
      <c r="AI168" s="239"/>
      <c r="AJ168" s="131"/>
      <c r="AK168" s="132"/>
      <c r="AL168" s="132"/>
      <c r="AM168" s="132"/>
      <c r="AN168" s="132"/>
      <c r="AO168" s="132"/>
      <c r="AP168" s="133"/>
      <c r="AQ168" s="133">
        <f>SUM(AQ164:AQ167)</f>
        <v>0.19097222222222221</v>
      </c>
      <c r="AR168" s="133">
        <f>SUM(AR164:AR167)</f>
        <v>0.16319444444444442</v>
      </c>
      <c r="AS168" s="134">
        <f>SUM(AS164:AS167)</f>
        <v>1</v>
      </c>
      <c r="AT168" s="134"/>
      <c r="AU168" s="214"/>
      <c r="AV168" s="135"/>
      <c r="AW168" s="135"/>
      <c r="AX168" s="135"/>
      <c r="AY168" s="132"/>
      <c r="AZ168" s="132"/>
      <c r="BA168" s="132"/>
      <c r="BB168" s="132"/>
      <c r="BC168" s="136"/>
      <c r="BD168" s="135"/>
      <c r="BE168" s="135"/>
      <c r="BF168" s="137"/>
      <c r="BG168" s="137"/>
      <c r="BH168" s="239"/>
      <c r="BI168" s="239"/>
      <c r="BJ168" s="239"/>
      <c r="BK168" s="138"/>
      <c r="BL168" s="138"/>
      <c r="BM168" s="138"/>
      <c r="BN168" s="138"/>
      <c r="BO168" s="138"/>
      <c r="BP168" s="139"/>
      <c r="BQ168" s="139"/>
      <c r="BR168" s="139"/>
      <c r="BS168" s="139"/>
      <c r="BT168" s="140"/>
      <c r="BU168" s="140"/>
      <c r="BV168" s="140"/>
      <c r="BW168" s="132"/>
      <c r="BX168" s="132"/>
      <c r="BY168" s="132"/>
      <c r="BZ168" s="132"/>
      <c r="CA168" s="132"/>
      <c r="CB168" s="132"/>
      <c r="CC168" s="132"/>
      <c r="CD168" s="132"/>
      <c r="CE168" s="132"/>
      <c r="CF168" s="132"/>
      <c r="CG168" s="132"/>
      <c r="CH168" s="132"/>
      <c r="CI168" s="214"/>
      <c r="CJ168" s="132"/>
      <c r="CK168" s="135">
        <f>SUM(CK164:CK167)</f>
        <v>0</v>
      </c>
      <c r="CL168" s="132"/>
      <c r="CM168" s="135">
        <f>SUM(CM164:CM167)</f>
        <v>51.2483</v>
      </c>
      <c r="CN168" s="135">
        <f>SUM(CN164:CN167)</f>
        <v>23.294681818181818</v>
      </c>
      <c r="CO168" s="135">
        <f>SUM(CO164:CO167)</f>
        <v>490824.63096929941</v>
      </c>
      <c r="CP168" s="135">
        <f>SUM(CP164:CP167)</f>
        <v>1865170.304</v>
      </c>
      <c r="CQ168" s="135">
        <f>SUM(CQ164:CQ167)</f>
        <v>4.6818181818188975E-3</v>
      </c>
      <c r="CR168" s="132"/>
      <c r="CS168" s="132"/>
      <c r="CT168" s="132"/>
      <c r="CU168" s="132"/>
      <c r="CV168" s="132"/>
      <c r="CW168" s="141"/>
      <c r="CY168" s="214"/>
      <c r="CZ168" s="214"/>
    </row>
    <row r="169" spans="1:104" s="18" customFormat="1" ht="13.8" thickBot="1" x14ac:dyDescent="0.3">
      <c r="A169" s="100">
        <v>4355</v>
      </c>
      <c r="B169" s="51" t="str">
        <f>IF(AJ169="","",A169&amp;"-"&amp;AJ169&amp;"-"&amp;AH169)</f>
        <v>4355-270-1</v>
      </c>
      <c r="C169" s="52">
        <v>56</v>
      </c>
      <c r="D169" s="53" t="s">
        <v>283</v>
      </c>
      <c r="E169" s="53" t="s">
        <v>262</v>
      </c>
      <c r="F169" s="53" t="s">
        <v>610</v>
      </c>
      <c r="G169" s="53" t="s">
        <v>386</v>
      </c>
      <c r="H169" s="53" t="s">
        <v>611</v>
      </c>
      <c r="I169" s="70" t="s">
        <v>612</v>
      </c>
      <c r="J169" s="54"/>
      <c r="K169" s="54"/>
      <c r="L169" s="54"/>
      <c r="M169" s="218"/>
      <c r="N169" s="54"/>
      <c r="O169" s="54"/>
      <c r="P169" s="51"/>
      <c r="Q169" s="218"/>
      <c r="R169" s="218"/>
      <c r="S169" s="51"/>
      <c r="T169" s="51"/>
      <c r="U169" s="51"/>
      <c r="V169" s="219"/>
      <c r="W169" s="219"/>
      <c r="X169" s="220"/>
      <c r="Y169" s="55"/>
      <c r="Z169" s="55"/>
      <c r="AA169" s="219"/>
      <c r="AB169" s="219"/>
      <c r="AC169" s="51"/>
      <c r="AD169" s="51"/>
      <c r="AE169" s="218"/>
      <c r="AF169" s="218"/>
      <c r="AG169" s="55"/>
      <c r="AH169" s="56">
        <v>1</v>
      </c>
      <c r="AI169" s="57">
        <v>44338</v>
      </c>
      <c r="AJ169" s="58" t="s">
        <v>250</v>
      </c>
      <c r="AK169" s="59" t="s">
        <v>209</v>
      </c>
      <c r="AL169" s="59" t="s">
        <v>251</v>
      </c>
      <c r="AM169" s="60">
        <v>0.27083333333333331</v>
      </c>
      <c r="AN169" s="60">
        <v>0.28125</v>
      </c>
      <c r="AO169" s="60">
        <v>0.34027777777777773</v>
      </c>
      <c r="AP169" s="60">
        <v>0.34375</v>
      </c>
      <c r="AQ169" s="61">
        <f>IF(AP169&lt;AM169,(AP169+1)-AM169,AP169-AM169)</f>
        <v>7.2916666666666685E-2</v>
      </c>
      <c r="AR169" s="61">
        <f>IF(AO169&lt;AN169,(AO169+1)-AN169,AO169-AN169)</f>
        <v>5.9027777777777735E-2</v>
      </c>
      <c r="AS169" s="62">
        <f>IF(AR169&lt;&gt;0,1,"")</f>
        <v>1</v>
      </c>
      <c r="AT169" s="63">
        <f>IF(AM169&lt;&gt;0,AM169-(6/24)+1440,"")</f>
        <v>1440.0208333333333</v>
      </c>
      <c r="AU169" s="88">
        <v>16.100000000000001</v>
      </c>
      <c r="AV169" s="152"/>
      <c r="AW169" s="152"/>
      <c r="AX169" s="66"/>
      <c r="AY169" s="244">
        <v>23.2</v>
      </c>
      <c r="AZ169" s="111"/>
      <c r="BA169" s="111">
        <v>16.3</v>
      </c>
      <c r="BB169" s="66"/>
      <c r="BC169" s="51">
        <v>12685</v>
      </c>
      <c r="BD169" s="65">
        <f>BC169*0.0004536</f>
        <v>5.7539160000000003</v>
      </c>
      <c r="BE169" s="67"/>
      <c r="BF169" s="68"/>
      <c r="BG169" s="68"/>
      <c r="BH169" s="69">
        <v>3</v>
      </c>
      <c r="BI169" s="70"/>
      <c r="BJ169" s="70"/>
      <c r="BK169" s="70"/>
      <c r="BL169" s="70"/>
      <c r="BM169" s="71"/>
      <c r="BN169" s="71"/>
      <c r="BO169" s="71"/>
      <c r="BP169" s="72">
        <v>3</v>
      </c>
      <c r="BQ169" s="73"/>
      <c r="BR169" s="73"/>
      <c r="BS169" s="73"/>
      <c r="BT169" s="74"/>
      <c r="BU169" s="75"/>
      <c r="BV169" s="74"/>
      <c r="BW169" s="51"/>
      <c r="BX169" s="51"/>
      <c r="BY169" s="51"/>
      <c r="BZ169" s="51"/>
      <c r="CA169" s="51"/>
      <c r="CB169" s="51"/>
      <c r="CC169" s="51"/>
      <c r="CD169" s="51"/>
      <c r="CE169" s="51"/>
      <c r="CF169" s="51"/>
      <c r="CG169" s="51"/>
      <c r="CH169" s="51"/>
      <c r="CI169" s="212">
        <v>3.9790000000000001</v>
      </c>
      <c r="CJ169" s="51">
        <v>20183</v>
      </c>
      <c r="CK169" s="65">
        <f>((CJ169/3.8)*6.7)/1000</f>
        <v>35.585815789473685</v>
      </c>
      <c r="CL169" s="76"/>
      <c r="CM169" s="67">
        <f>((CL169*6.7)/1)/1000</f>
        <v>0</v>
      </c>
      <c r="CN169" s="67">
        <f>IF(A169="","",IF(CK169=0,CM169,CK169)/2.2)</f>
        <v>16.175370813397127</v>
      </c>
      <c r="CO169" s="67">
        <f>IF(A169="","",(CP169/$BD$4))</f>
        <v>5311.2112634479136</v>
      </c>
      <c r="CP169" s="67">
        <f>IF(A169="","",IF(CJ169="",(AJ169*$BA$4),CJ169))</f>
        <v>20183</v>
      </c>
      <c r="CQ169" s="64">
        <f>CN169-AU169</f>
        <v>7.5370813397125147E-2</v>
      </c>
      <c r="CR169" s="67">
        <f>AY169-BA169</f>
        <v>6.8999999999999986</v>
      </c>
      <c r="CS169" s="155"/>
      <c r="CT169" s="199">
        <v>44338</v>
      </c>
      <c r="CU169" s="200">
        <v>0</v>
      </c>
      <c r="CV169" s="200">
        <v>6.25E-2</v>
      </c>
      <c r="CW169" s="201" t="s">
        <v>523</v>
      </c>
      <c r="CY169" s="228" t="s">
        <v>697</v>
      </c>
      <c r="CZ169" s="228"/>
    </row>
    <row r="170" spans="1:104" s="18" customFormat="1" ht="13.8" thickBot="1" x14ac:dyDescent="0.3">
      <c r="A170" s="100">
        <v>4355</v>
      </c>
      <c r="B170" s="76" t="str">
        <f>IF(AJ170="","",A170&amp;"-"&amp;AJ170&amp;"-"&amp;AH170)</f>
        <v>4355-270-2</v>
      </c>
      <c r="C170" s="77">
        <v>56</v>
      </c>
      <c r="D170" s="83" t="s">
        <v>283</v>
      </c>
      <c r="E170" s="83" t="s">
        <v>262</v>
      </c>
      <c r="F170" s="83" t="s">
        <v>610</v>
      </c>
      <c r="G170" s="83" t="s">
        <v>386</v>
      </c>
      <c r="H170" s="76" t="s">
        <v>611</v>
      </c>
      <c r="I170" s="76" t="s">
        <v>612</v>
      </c>
      <c r="J170" s="78"/>
      <c r="K170" s="78"/>
      <c r="L170" s="78"/>
      <c r="M170" s="221"/>
      <c r="N170" s="78"/>
      <c r="O170" s="78"/>
      <c r="P170" s="76"/>
      <c r="Q170" s="221"/>
      <c r="R170" s="221"/>
      <c r="S170" s="76"/>
      <c r="T170" s="76"/>
      <c r="U170" s="76"/>
      <c r="V170" s="222"/>
      <c r="W170" s="222"/>
      <c r="X170" s="222"/>
      <c r="Y170" s="79"/>
      <c r="Z170" s="79"/>
      <c r="AA170" s="223"/>
      <c r="AB170" s="223"/>
      <c r="AC170" s="76"/>
      <c r="AD170" s="76"/>
      <c r="AE170" s="221"/>
      <c r="AF170" s="221"/>
      <c r="AG170" s="79"/>
      <c r="AH170" s="80">
        <v>2</v>
      </c>
      <c r="AI170" s="81">
        <v>44338</v>
      </c>
      <c r="AJ170" s="82" t="s">
        <v>250</v>
      </c>
      <c r="AK170" s="83" t="s">
        <v>251</v>
      </c>
      <c r="AL170" s="83" t="s">
        <v>208</v>
      </c>
      <c r="AM170" s="84">
        <v>0.4236111111111111</v>
      </c>
      <c r="AN170" s="84">
        <v>0.42708333333333331</v>
      </c>
      <c r="AO170" s="84">
        <v>0.49305555555555558</v>
      </c>
      <c r="AP170" s="84">
        <v>0.5</v>
      </c>
      <c r="AQ170" s="85">
        <f>IF(AP170&lt;AM170,(AP170+1)-AM170,AP170-AM170)</f>
        <v>7.6388888888888895E-2</v>
      </c>
      <c r="AR170" s="85">
        <f>IF(AO170&lt;AN170,(AO170+1)-AN170,AO170-AN170)</f>
        <v>6.5972222222222265E-2</v>
      </c>
      <c r="AS170" s="86">
        <f>IF(AR170&lt;&gt;0,1,"")</f>
        <v>1</v>
      </c>
      <c r="AT170" s="87">
        <f>IF(AM170&lt;&gt;0,AM170-(6/24)+1440,"")</f>
        <v>1440.1736111111111</v>
      </c>
      <c r="AU170" s="88">
        <v>0</v>
      </c>
      <c r="AV170" s="152"/>
      <c r="AW170" s="152"/>
      <c r="AX170" s="66"/>
      <c r="AY170" s="111">
        <v>16.2</v>
      </c>
      <c r="AZ170" s="111"/>
      <c r="BA170" s="111">
        <v>6.9</v>
      </c>
      <c r="BB170" s="88"/>
      <c r="BC170" s="90" t="s">
        <v>613</v>
      </c>
      <c r="BD170" s="89">
        <f>BC170*0.0004536</f>
        <v>41.9811336</v>
      </c>
      <c r="BE170" s="91"/>
      <c r="BF170" s="92"/>
      <c r="BG170" s="92"/>
      <c r="BH170" s="80">
        <v>4</v>
      </c>
      <c r="BI170" s="93"/>
      <c r="BJ170" s="93"/>
      <c r="BK170" s="93"/>
      <c r="BL170" s="93"/>
      <c r="BM170" s="94"/>
      <c r="BN170" s="94"/>
      <c r="BO170" s="94"/>
      <c r="BP170" s="95">
        <v>4</v>
      </c>
      <c r="BQ170" s="96"/>
      <c r="BR170" s="96"/>
      <c r="BS170" s="96"/>
      <c r="BT170" s="97"/>
      <c r="BU170" s="98"/>
      <c r="BV170" s="97"/>
      <c r="BW170" s="76"/>
      <c r="BX170" s="76"/>
      <c r="BY170" s="76"/>
      <c r="BZ170" s="76"/>
      <c r="CA170" s="76"/>
      <c r="CB170" s="76"/>
      <c r="CC170" s="76"/>
      <c r="CD170" s="76"/>
      <c r="CE170" s="76"/>
      <c r="CF170" s="76"/>
      <c r="CG170" s="76"/>
      <c r="CH170" s="76"/>
      <c r="CI170" s="212">
        <v>39.935000000000002</v>
      </c>
      <c r="CJ170" s="76"/>
      <c r="CK170" s="89">
        <f>((CJ170/3.8)*6.7)/1000</f>
        <v>0</v>
      </c>
      <c r="CL170" s="76"/>
      <c r="CM170" s="91">
        <f>((CL170*6.7)/1)/1000</f>
        <v>0</v>
      </c>
      <c r="CN170" s="91">
        <f>IF(A170="","",IF(CK170=0,CM170,CK170)/2.2)</f>
        <v>0</v>
      </c>
      <c r="CO170" s="91">
        <f>IF(A170="","",(CP170/$BD$4))</f>
        <v>32228.271002361584</v>
      </c>
      <c r="CP170" s="91">
        <f>IF(A170="","",IF(CJ170="",(AJ170*$BA$4),CJ170))</f>
        <v>122469.84</v>
      </c>
      <c r="CQ170" s="99">
        <f>CN170-AU170</f>
        <v>0</v>
      </c>
      <c r="CR170" s="91">
        <f>AY170-BA170</f>
        <v>9.2999999999999989</v>
      </c>
      <c r="CS170" s="168"/>
      <c r="CT170" s="81"/>
      <c r="CU170" s="192"/>
      <c r="CV170" s="192"/>
      <c r="CW170" s="169"/>
      <c r="CY170" s="83" t="s">
        <v>697</v>
      </c>
      <c r="CZ170" s="83"/>
    </row>
    <row r="171" spans="1:104" s="18" customFormat="1" ht="13.8" hidden="1" thickBot="1" x14ac:dyDescent="0.3">
      <c r="A171" s="100"/>
      <c r="B171" s="76" t="str">
        <f>IF(AJ171="","",A171&amp;"-"&amp;AJ171&amp;"-"&amp;AH171)</f>
        <v/>
      </c>
      <c r="C171" s="77"/>
      <c r="D171" s="83"/>
      <c r="E171" s="83"/>
      <c r="F171" s="83"/>
      <c r="G171" s="76"/>
      <c r="H171" s="76"/>
      <c r="I171" s="76"/>
      <c r="J171" s="78"/>
      <c r="K171" s="78"/>
      <c r="L171" s="78"/>
      <c r="M171" s="221"/>
      <c r="N171" s="78"/>
      <c r="O171" s="78"/>
      <c r="P171" s="76"/>
      <c r="Q171" s="221"/>
      <c r="R171" s="221"/>
      <c r="S171" s="76"/>
      <c r="T171" s="76"/>
      <c r="U171" s="76"/>
      <c r="V171" s="222"/>
      <c r="W171" s="222"/>
      <c r="X171" s="222"/>
      <c r="Y171" s="79"/>
      <c r="Z171" s="79"/>
      <c r="AA171" s="223"/>
      <c r="AB171" s="223"/>
      <c r="AC171" s="76"/>
      <c r="AD171" s="76"/>
      <c r="AE171" s="221"/>
      <c r="AF171" s="221"/>
      <c r="AG171" s="79"/>
      <c r="AH171" s="80">
        <v>3</v>
      </c>
      <c r="AI171" s="81"/>
      <c r="AJ171" s="82"/>
      <c r="AK171" s="83"/>
      <c r="AL171" s="83"/>
      <c r="AM171" s="84"/>
      <c r="AN171" s="84"/>
      <c r="AO171" s="84"/>
      <c r="AP171" s="192"/>
      <c r="AQ171" s="85">
        <f>IF(AP171&lt;AM171,(AP171+1)-AM171,AP171-AM171)</f>
        <v>0</v>
      </c>
      <c r="AR171" s="85">
        <f>IF(AO171&lt;AN171,(AO171+1)-AN171,AO171-AN171)</f>
        <v>0</v>
      </c>
      <c r="AS171" s="86" t="str">
        <f>IF(AR171&lt;&gt;0,1,"")</f>
        <v/>
      </c>
      <c r="AT171" s="87" t="str">
        <f>IF(AM171&lt;&gt;0,AM171-(6/24)+1440,"")</f>
        <v/>
      </c>
      <c r="AU171" s="88"/>
      <c r="AV171" s="152"/>
      <c r="AW171" s="152"/>
      <c r="AX171" s="66"/>
      <c r="AY171" s="111"/>
      <c r="AZ171" s="111"/>
      <c r="BA171" s="111"/>
      <c r="BB171" s="88"/>
      <c r="BC171" s="90"/>
      <c r="BD171" s="89">
        <f>BC171*0.0004536</f>
        <v>0</v>
      </c>
      <c r="BE171" s="91"/>
      <c r="BF171" s="92"/>
      <c r="BG171" s="92"/>
      <c r="BH171" s="80"/>
      <c r="BI171" s="93"/>
      <c r="BJ171" s="93"/>
      <c r="BK171" s="93"/>
      <c r="BL171" s="93"/>
      <c r="BM171" s="94"/>
      <c r="BN171" s="94"/>
      <c r="BO171" s="94"/>
      <c r="BP171" s="95"/>
      <c r="BQ171" s="96"/>
      <c r="BR171" s="96"/>
      <c r="BS171" s="96"/>
      <c r="BT171" s="97"/>
      <c r="BU171" s="98"/>
      <c r="BV171" s="97"/>
      <c r="BW171" s="76"/>
      <c r="BX171" s="76"/>
      <c r="BY171" s="76"/>
      <c r="BZ171" s="76"/>
      <c r="CA171" s="76"/>
      <c r="CB171" s="76"/>
      <c r="CC171" s="76"/>
      <c r="CD171" s="76"/>
      <c r="CE171" s="76"/>
      <c r="CF171" s="76"/>
      <c r="CG171" s="76"/>
      <c r="CH171" s="76"/>
      <c r="CI171" s="212"/>
      <c r="CJ171" s="76"/>
      <c r="CK171" s="89">
        <f>((CJ171/3.8)*6.7)/1000</f>
        <v>0</v>
      </c>
      <c r="CL171" s="76"/>
      <c r="CM171" s="91">
        <f>((CL171*6.7)/1)/1000</f>
        <v>0</v>
      </c>
      <c r="CN171" s="91" t="str">
        <f>IF(A171="","",IF(CK171=0,CM171,CK171)/2.2)</f>
        <v/>
      </c>
      <c r="CO171" s="91" t="str">
        <f>IF(A171="","",(CP171/$BD$4))</f>
        <v/>
      </c>
      <c r="CP171" s="91" t="str">
        <f>IF(A171="","",IF(CJ171="",(AJ171*$BA$4),CJ171))</f>
        <v/>
      </c>
      <c r="CQ171" s="99"/>
      <c r="CR171" s="91">
        <f>AY171-BA171</f>
        <v>0</v>
      </c>
      <c r="CS171" s="83"/>
      <c r="CT171" s="81"/>
      <c r="CU171" s="192"/>
      <c r="CV171" s="192"/>
      <c r="CW171" s="169"/>
      <c r="CY171" s="76"/>
      <c r="CZ171" s="76"/>
    </row>
    <row r="172" spans="1:104" s="18" customFormat="1" ht="13.8" hidden="1" thickBot="1" x14ac:dyDescent="0.3">
      <c r="A172" s="100"/>
      <c r="B172" s="76" t="str">
        <f>IF(AJ172="","",A172&amp;"-"&amp;AJ172&amp;"-"&amp;AH172)</f>
        <v/>
      </c>
      <c r="C172" s="77"/>
      <c r="D172" s="83"/>
      <c r="E172" s="83"/>
      <c r="F172" s="83"/>
      <c r="G172" s="76"/>
      <c r="H172" s="76"/>
      <c r="I172" s="76"/>
      <c r="J172" s="78"/>
      <c r="K172" s="78"/>
      <c r="L172" s="78"/>
      <c r="M172" s="221"/>
      <c r="N172" s="78"/>
      <c r="O172" s="78"/>
      <c r="P172" s="76"/>
      <c r="Q172" s="221"/>
      <c r="R172" s="221"/>
      <c r="S172" s="76"/>
      <c r="T172" s="76"/>
      <c r="U172" s="76"/>
      <c r="V172" s="222"/>
      <c r="W172" s="222"/>
      <c r="X172" s="222"/>
      <c r="Y172" s="79"/>
      <c r="Z172" s="79"/>
      <c r="AA172" s="223"/>
      <c r="AB172" s="223"/>
      <c r="AC172" s="76"/>
      <c r="AD172" s="76"/>
      <c r="AE172" s="221"/>
      <c r="AF172" s="221"/>
      <c r="AG172" s="79"/>
      <c r="AH172" s="102">
        <v>4</v>
      </c>
      <c r="AI172" s="103"/>
      <c r="AJ172" s="104"/>
      <c r="AK172" s="105"/>
      <c r="AL172" s="106"/>
      <c r="AM172" s="107"/>
      <c r="AN172" s="107"/>
      <c r="AO172" s="107"/>
      <c r="AP172" s="107"/>
      <c r="AQ172" s="108">
        <f>IF(AP172&lt;AM172,(AP172+1)-AM172,AP172-AM172)</f>
        <v>0</v>
      </c>
      <c r="AR172" s="108">
        <f>IF(AO172&lt;AN172,(AO172+1)-AN172,AO172-AN172)</f>
        <v>0</v>
      </c>
      <c r="AS172" s="109" t="str">
        <f>IF(AR172&lt;&gt;0,1,"")</f>
        <v/>
      </c>
      <c r="AT172" s="110" t="str">
        <f>IF(AM172&lt;&gt;0,AM172-(6/24)+1440,"")</f>
        <v/>
      </c>
      <c r="AU172" s="111"/>
      <c r="AV172" s="112"/>
      <c r="AW172" s="112"/>
      <c r="AX172" s="111"/>
      <c r="AY172" s="88"/>
      <c r="AZ172" s="240"/>
      <c r="BA172" s="111"/>
      <c r="BB172" s="111"/>
      <c r="BC172" s="113"/>
      <c r="BD172" s="112">
        <f>BC172*0.0004536</f>
        <v>0</v>
      </c>
      <c r="BE172" s="114"/>
      <c r="BF172" s="115"/>
      <c r="BG172" s="115"/>
      <c r="BH172" s="102"/>
      <c r="BI172" s="116"/>
      <c r="BJ172" s="116"/>
      <c r="BK172" s="116"/>
      <c r="BL172" s="116"/>
      <c r="BM172" s="117"/>
      <c r="BN172" s="117"/>
      <c r="BO172" s="117"/>
      <c r="BP172" s="118"/>
      <c r="BQ172" s="119"/>
      <c r="BR172" s="119"/>
      <c r="BS172" s="119"/>
      <c r="BT172" s="120"/>
      <c r="BU172" s="121"/>
      <c r="BV172" s="120"/>
      <c r="BW172" s="122"/>
      <c r="BX172" s="122"/>
      <c r="BY172" s="122"/>
      <c r="BZ172" s="122"/>
      <c r="CA172" s="122"/>
      <c r="CB172" s="122"/>
      <c r="CC172" s="122"/>
      <c r="CD172" s="122"/>
      <c r="CE172" s="122"/>
      <c r="CF172" s="122"/>
      <c r="CG172" s="122"/>
      <c r="CH172" s="122"/>
      <c r="CI172" s="212"/>
      <c r="CJ172" s="122"/>
      <c r="CK172" s="112">
        <f>((CJ172/3.8)*6.7)/1000</f>
        <v>0</v>
      </c>
      <c r="CL172" s="122"/>
      <c r="CM172" s="114">
        <f>((CL172*6.7)/1)/1000</f>
        <v>0</v>
      </c>
      <c r="CN172" s="114" t="str">
        <f>IF(A172="","",IF(CK172=0,CM172,CK172)/2.2)</f>
        <v/>
      </c>
      <c r="CO172" s="114" t="str">
        <f>IF(A172="","",(CP172/$BD$4))</f>
        <v/>
      </c>
      <c r="CP172" s="114" t="str">
        <f>IF(A172="","",IF(CJ172="",(AJ172*$BA$4),CJ172))</f>
        <v/>
      </c>
      <c r="CQ172" s="99"/>
      <c r="CR172" s="114">
        <f>AY172-BA172</f>
        <v>0</v>
      </c>
      <c r="CS172" s="122"/>
      <c r="CT172" s="202"/>
      <c r="CU172" s="203"/>
      <c r="CV172" s="203"/>
      <c r="CW172" s="204"/>
      <c r="CY172" s="76"/>
      <c r="CZ172" s="76"/>
    </row>
    <row r="173" spans="1:104" s="18" customFormat="1" ht="13.8" hidden="1" thickBot="1" x14ac:dyDescent="0.3">
      <c r="A173" s="124"/>
      <c r="B173" s="125" t="str">
        <f>IF(AJ173="","",A173&amp;"-"&amp;AJ173&amp;"-"&amp;AH173)</f>
        <v/>
      </c>
      <c r="C173" s="126"/>
      <c r="D173" s="127"/>
      <c r="E173" s="127"/>
      <c r="F173" s="127"/>
      <c r="G173" s="127"/>
      <c r="H173" s="127"/>
      <c r="I173" s="128"/>
      <c r="J173" s="128"/>
      <c r="K173" s="128"/>
      <c r="L173" s="128"/>
      <c r="M173" s="224"/>
      <c r="N173" s="128"/>
      <c r="O173" s="128"/>
      <c r="P173" s="125"/>
      <c r="Q173" s="224"/>
      <c r="R173" s="224"/>
      <c r="S173" s="125"/>
      <c r="T173" s="125"/>
      <c r="U173" s="125"/>
      <c r="V173" s="225"/>
      <c r="W173" s="225"/>
      <c r="X173" s="225"/>
      <c r="Y173" s="129"/>
      <c r="Z173" s="129"/>
      <c r="AA173" s="226"/>
      <c r="AB173" s="226"/>
      <c r="AC173" s="125"/>
      <c r="AD173" s="125"/>
      <c r="AE173" s="224"/>
      <c r="AF173" s="224"/>
      <c r="AG173" s="130"/>
      <c r="AH173" s="238" t="s">
        <v>141</v>
      </c>
      <c r="AI173" s="239"/>
      <c r="AJ173" s="131"/>
      <c r="AK173" s="132"/>
      <c r="AL173" s="132"/>
      <c r="AM173" s="132"/>
      <c r="AN173" s="132"/>
      <c r="AO173" s="132"/>
      <c r="AP173" s="133"/>
      <c r="AQ173" s="133">
        <f>SUM(AQ169:AQ172)</f>
        <v>0.14930555555555558</v>
      </c>
      <c r="AR173" s="133">
        <f>SUM(AR169:AR172)</f>
        <v>0.125</v>
      </c>
      <c r="AS173" s="134">
        <f>SUM(AS169:AS172)</f>
        <v>2</v>
      </c>
      <c r="AT173" s="134"/>
      <c r="AU173" s="214"/>
      <c r="AV173" s="135"/>
      <c r="AW173" s="135"/>
      <c r="AX173" s="135"/>
      <c r="AY173" s="132"/>
      <c r="AZ173" s="132"/>
      <c r="BA173" s="132"/>
      <c r="BB173" s="132"/>
      <c r="BC173" s="136"/>
      <c r="BD173" s="135"/>
      <c r="BE173" s="135"/>
      <c r="BF173" s="137"/>
      <c r="BG173" s="137"/>
      <c r="BH173" s="239"/>
      <c r="BI173" s="239"/>
      <c r="BJ173" s="239"/>
      <c r="BK173" s="138"/>
      <c r="BL173" s="138"/>
      <c r="BM173" s="138"/>
      <c r="BN173" s="138"/>
      <c r="BO173" s="138"/>
      <c r="BP173" s="139"/>
      <c r="BQ173" s="139"/>
      <c r="BR173" s="139"/>
      <c r="BS173" s="139"/>
      <c r="BT173" s="140"/>
      <c r="BU173" s="140"/>
      <c r="BV173" s="140"/>
      <c r="BW173" s="132"/>
      <c r="BX173" s="132"/>
      <c r="BY173" s="132"/>
      <c r="BZ173" s="132"/>
      <c r="CA173" s="132"/>
      <c r="CB173" s="132"/>
      <c r="CC173" s="132"/>
      <c r="CD173" s="132"/>
      <c r="CE173" s="132"/>
      <c r="CF173" s="132"/>
      <c r="CG173" s="132"/>
      <c r="CH173" s="132"/>
      <c r="CI173" s="214"/>
      <c r="CJ173" s="132"/>
      <c r="CK173" s="135">
        <f>SUM(CK169:CK172)</f>
        <v>35.585815789473685</v>
      </c>
      <c r="CL173" s="132"/>
      <c r="CM173" s="135">
        <f>SUM(CM169:CM172)</f>
        <v>0</v>
      </c>
      <c r="CN173" s="135">
        <f>SUM(CN169:CN172)</f>
        <v>16.175370813397127</v>
      </c>
      <c r="CO173" s="135">
        <f>SUM(CO169:CO172)</f>
        <v>37539.4822658095</v>
      </c>
      <c r="CP173" s="135">
        <f>SUM(CP169:CP172)</f>
        <v>142652.84</v>
      </c>
      <c r="CQ173" s="135">
        <f>SUM(CQ169:CQ172)</f>
        <v>7.5370813397125147E-2</v>
      </c>
      <c r="CR173" s="132"/>
      <c r="CS173" s="132"/>
      <c r="CT173" s="132"/>
      <c r="CU173" s="132"/>
      <c r="CV173" s="132"/>
      <c r="CW173" s="141"/>
      <c r="CY173" s="214"/>
      <c r="CZ173" s="214"/>
    </row>
    <row r="174" spans="1:104" s="18" customFormat="1" ht="13.8" thickBot="1" x14ac:dyDescent="0.3">
      <c r="A174" s="100">
        <v>4356</v>
      </c>
      <c r="B174" s="51" t="str">
        <f t="shared" ref="B174:B208" si="9">IF(AJ174="","",A174&amp;"-"&amp;AJ174&amp;"-"&amp;AH174)</f>
        <v>4356-4135-1</v>
      </c>
      <c r="C174" s="52">
        <v>56</v>
      </c>
      <c r="D174" s="53" t="s">
        <v>261</v>
      </c>
      <c r="E174" s="53" t="s">
        <v>295</v>
      </c>
      <c r="F174" s="53"/>
      <c r="G174" s="53"/>
      <c r="H174" s="53"/>
      <c r="I174" s="70"/>
      <c r="J174" s="54"/>
      <c r="K174" s="54"/>
      <c r="L174" s="54"/>
      <c r="M174" s="218"/>
      <c r="N174" s="54"/>
      <c r="O174" s="54"/>
      <c r="P174" s="51"/>
      <c r="Q174" s="218"/>
      <c r="R174" s="218"/>
      <c r="S174" s="51"/>
      <c r="T174" s="51"/>
      <c r="U174" s="51"/>
      <c r="V174" s="219"/>
      <c r="W174" s="219"/>
      <c r="X174" s="220"/>
      <c r="Y174" s="55"/>
      <c r="Z174" s="55"/>
      <c r="AA174" s="219"/>
      <c r="AB174" s="219"/>
      <c r="AC174" s="51"/>
      <c r="AD174" s="51"/>
      <c r="AE174" s="218"/>
      <c r="AF174" s="218"/>
      <c r="AG174" s="55"/>
      <c r="AH174" s="56">
        <v>1</v>
      </c>
      <c r="AI174" s="57">
        <v>44338</v>
      </c>
      <c r="AJ174" s="58" t="s">
        <v>362</v>
      </c>
      <c r="AK174" s="59" t="s">
        <v>208</v>
      </c>
      <c r="AL174" s="59" t="s">
        <v>216</v>
      </c>
      <c r="AM174" s="60">
        <v>0.61805555555555558</v>
      </c>
      <c r="AN174" s="60">
        <v>0.62847222222222221</v>
      </c>
      <c r="AO174" s="60">
        <v>0.75694444444444453</v>
      </c>
      <c r="AP174" s="60">
        <v>0.76388888888888884</v>
      </c>
      <c r="AQ174" s="61">
        <f>IF(AP174&lt;AM174,(AP174+1)-AM174,AP174-AM174)</f>
        <v>0.14583333333333326</v>
      </c>
      <c r="AR174" s="61">
        <f>IF(AO174&lt;AN174,(AO174+1)-AN174,AO174-AN174)</f>
        <v>0.12847222222222232</v>
      </c>
      <c r="AS174" s="62">
        <f>IF(AR174&lt;&gt;0,1,"")</f>
        <v>1</v>
      </c>
      <c r="AT174" s="63">
        <f>IF(AM174&lt;&gt;0,AM174-(6/24)+1440,"")</f>
        <v>1440.3680555555557</v>
      </c>
      <c r="AU174" s="88">
        <v>18.7</v>
      </c>
      <c r="AV174" s="152"/>
      <c r="AW174" s="152"/>
      <c r="AX174" s="66"/>
      <c r="AY174" s="244">
        <v>24.1</v>
      </c>
      <c r="AZ174" s="111"/>
      <c r="BA174" s="111">
        <v>7.5</v>
      </c>
      <c r="BB174" s="66"/>
      <c r="BC174" s="51">
        <v>58326</v>
      </c>
      <c r="BD174" s="65">
        <f>BC174*0.0004536</f>
        <v>26.456673600000002</v>
      </c>
      <c r="BE174" s="67"/>
      <c r="BF174" s="68"/>
      <c r="BG174" s="68"/>
      <c r="BH174" s="69">
        <v>3</v>
      </c>
      <c r="BI174" s="70"/>
      <c r="BJ174" s="70"/>
      <c r="BK174" s="70"/>
      <c r="BL174" s="70"/>
      <c r="BM174" s="71"/>
      <c r="BN174" s="71"/>
      <c r="BO174" s="71"/>
      <c r="BP174" s="72">
        <v>3</v>
      </c>
      <c r="BQ174" s="73"/>
      <c r="BR174" s="73"/>
      <c r="BS174" s="73"/>
      <c r="BT174" s="74"/>
      <c r="BU174" s="75"/>
      <c r="BV174" s="74"/>
      <c r="BW174" s="51"/>
      <c r="BX174" s="51"/>
      <c r="BY174" s="51"/>
      <c r="BZ174" s="51"/>
      <c r="CA174" s="51"/>
      <c r="CB174" s="51"/>
      <c r="CC174" s="51"/>
      <c r="CD174" s="51"/>
      <c r="CE174" s="51"/>
      <c r="CF174" s="51"/>
      <c r="CG174" s="51"/>
      <c r="CH174" s="51"/>
      <c r="CI174" s="212">
        <v>26.512</v>
      </c>
      <c r="CJ174" s="51"/>
      <c r="CK174" s="65">
        <f>((CJ174/3.8)*6.7)/1000</f>
        <v>0</v>
      </c>
      <c r="CL174" s="76">
        <v>6060</v>
      </c>
      <c r="CM174" s="67">
        <f>((CL174*6.7)/1)/1000</f>
        <v>40.601999999999997</v>
      </c>
      <c r="CN174" s="67">
        <f>IF(A174="","",IF(CK174=0,CM174,CK174)/2.2)</f>
        <v>18.455454545454543</v>
      </c>
      <c r="CO174" s="67">
        <f>IF(A174="","",(CP174/$BD$4))</f>
        <v>493570.00220283389</v>
      </c>
      <c r="CP174" s="67">
        <f>IF(A174="","",IF(CJ174="",(AJ174*$BA$4),CJ174))</f>
        <v>1875602.92</v>
      </c>
      <c r="CQ174" s="64">
        <f>CN174-AU174</f>
        <v>-0.24454545454545595</v>
      </c>
      <c r="CR174" s="67">
        <f>AY174-BA174</f>
        <v>16.600000000000001</v>
      </c>
      <c r="CS174" s="155"/>
      <c r="CT174" s="199"/>
      <c r="CU174" s="200"/>
      <c r="CV174" s="200"/>
      <c r="CW174" s="201"/>
      <c r="CY174" s="228" t="s">
        <v>697</v>
      </c>
      <c r="CZ174" s="228"/>
    </row>
    <row r="175" spans="1:104" s="18" customFormat="1" ht="13.8" thickBot="1" x14ac:dyDescent="0.3">
      <c r="A175" s="100">
        <v>4356</v>
      </c>
      <c r="B175" s="76" t="str">
        <f t="shared" si="9"/>
        <v>4356-4138-2</v>
      </c>
      <c r="C175" s="77">
        <v>56</v>
      </c>
      <c r="D175" s="83" t="s">
        <v>261</v>
      </c>
      <c r="E175" s="83" t="s">
        <v>295</v>
      </c>
      <c r="F175" s="83"/>
      <c r="G175" s="83"/>
      <c r="H175" s="76"/>
      <c r="I175" s="76"/>
      <c r="J175" s="78"/>
      <c r="K175" s="78"/>
      <c r="L175" s="78"/>
      <c r="M175" s="221"/>
      <c r="N175" s="78"/>
      <c r="O175" s="78"/>
      <c r="P175" s="76"/>
      <c r="Q175" s="221"/>
      <c r="R175" s="221"/>
      <c r="S175" s="76"/>
      <c r="T175" s="76"/>
      <c r="U175" s="76"/>
      <c r="V175" s="222"/>
      <c r="W175" s="222"/>
      <c r="X175" s="222"/>
      <c r="Y175" s="79"/>
      <c r="Z175" s="79"/>
      <c r="AA175" s="223"/>
      <c r="AB175" s="223"/>
      <c r="AC175" s="76"/>
      <c r="AD175" s="76"/>
      <c r="AE175" s="221"/>
      <c r="AF175" s="221"/>
      <c r="AG175" s="79"/>
      <c r="AH175" s="80">
        <v>2</v>
      </c>
      <c r="AI175" s="81">
        <v>44338</v>
      </c>
      <c r="AJ175" s="82" t="s">
        <v>266</v>
      </c>
      <c r="AK175" s="83" t="s">
        <v>216</v>
      </c>
      <c r="AL175" s="83" t="s">
        <v>208</v>
      </c>
      <c r="AM175" s="84">
        <v>0.82291666666666663</v>
      </c>
      <c r="AN175" s="84">
        <v>0.84027777777777779</v>
      </c>
      <c r="AO175" s="84">
        <v>0.98263888888888884</v>
      </c>
      <c r="AP175" s="84">
        <v>0.98958333333333337</v>
      </c>
      <c r="AQ175" s="85">
        <f>IF(AP175&lt;AM175,(AP175+1)-AM175,AP175-AM175)</f>
        <v>0.16666666666666674</v>
      </c>
      <c r="AR175" s="85">
        <f>IF(AO175&lt;AN175,(AO175+1)-AN175,AO175-AN175)</f>
        <v>0.14236111111111105</v>
      </c>
      <c r="AS175" s="86">
        <f>IF(AR175&lt;&gt;0,1,"")</f>
        <v>1</v>
      </c>
      <c r="AT175" s="87">
        <f>IF(AM175&lt;&gt;0,AM175-(6/24)+1440,"")</f>
        <v>1440.5729166666667</v>
      </c>
      <c r="AU175" s="88">
        <v>16.8</v>
      </c>
      <c r="AV175" s="152"/>
      <c r="AW175" s="152"/>
      <c r="AX175" s="66"/>
      <c r="AY175" s="111">
        <v>23.7</v>
      </c>
      <c r="AZ175" s="111"/>
      <c r="BA175" s="111">
        <v>4.5999999999999996</v>
      </c>
      <c r="BB175" s="88"/>
      <c r="BC175" s="90" t="s">
        <v>614</v>
      </c>
      <c r="BD175" s="89">
        <f>BC175*0.0004536</f>
        <v>37.476885600000003</v>
      </c>
      <c r="BE175" s="91"/>
      <c r="BF175" s="92"/>
      <c r="BG175" s="92"/>
      <c r="BH175" s="80">
        <v>4</v>
      </c>
      <c r="BI175" s="93"/>
      <c r="BJ175" s="93"/>
      <c r="BK175" s="93"/>
      <c r="BL175" s="93"/>
      <c r="BM175" s="94"/>
      <c r="BN175" s="94"/>
      <c r="BO175" s="94"/>
      <c r="BP175" s="95">
        <v>4</v>
      </c>
      <c r="BQ175" s="96"/>
      <c r="BR175" s="96"/>
      <c r="BS175" s="96"/>
      <c r="BT175" s="97"/>
      <c r="BU175" s="98"/>
      <c r="BV175" s="97"/>
      <c r="BW175" s="76"/>
      <c r="BX175" s="76"/>
      <c r="BY175" s="76"/>
      <c r="BZ175" s="76"/>
      <c r="CA175" s="76"/>
      <c r="CB175" s="76"/>
      <c r="CC175" s="76"/>
      <c r="CD175" s="76"/>
      <c r="CE175" s="76"/>
      <c r="CF175" s="76"/>
      <c r="CG175" s="76"/>
      <c r="CH175" s="76"/>
      <c r="CI175" s="212">
        <v>37.555</v>
      </c>
      <c r="CJ175" s="76"/>
      <c r="CK175" s="89">
        <f>((CJ175/3.8)*6.7)/1000</f>
        <v>0</v>
      </c>
      <c r="CL175" s="76">
        <v>5201</v>
      </c>
      <c r="CM175" s="91">
        <f>((CL175*6.7)/1)/1000</f>
        <v>34.846700000000006</v>
      </c>
      <c r="CN175" s="91">
        <f>IF(A175="","",IF(CK175=0,CM175,CK175)/2.2)</f>
        <v>15.839409090909092</v>
      </c>
      <c r="CO175" s="91">
        <f>IF(A175="","",(CP175/$BD$4))</f>
        <v>493928.09410286014</v>
      </c>
      <c r="CP175" s="91">
        <f>IF(A175="","",IF(CJ175="",(AJ175*$BA$4),CJ175))</f>
        <v>1876963.696</v>
      </c>
      <c r="CQ175" s="99">
        <f>CN175-AU175</f>
        <v>-0.96059090909090905</v>
      </c>
      <c r="CR175" s="91">
        <f>AY175-BA175</f>
        <v>19.100000000000001</v>
      </c>
      <c r="CS175" s="168"/>
      <c r="CT175" s="81"/>
      <c r="CU175" s="192"/>
      <c r="CV175" s="192"/>
      <c r="CW175" s="169"/>
      <c r="CY175" s="83" t="s">
        <v>697</v>
      </c>
      <c r="CZ175" s="83"/>
    </row>
    <row r="176" spans="1:104" s="18" customFormat="1" ht="13.8" hidden="1" thickBot="1" x14ac:dyDescent="0.3">
      <c r="A176" s="100"/>
      <c r="B176" s="76" t="str">
        <f t="shared" si="9"/>
        <v/>
      </c>
      <c r="C176" s="77"/>
      <c r="D176" s="83"/>
      <c r="E176" s="83"/>
      <c r="F176" s="83"/>
      <c r="G176" s="76"/>
      <c r="H176" s="76"/>
      <c r="I176" s="76"/>
      <c r="J176" s="78"/>
      <c r="K176" s="78"/>
      <c r="L176" s="78"/>
      <c r="M176" s="221"/>
      <c r="N176" s="78"/>
      <c r="O176" s="78"/>
      <c r="P176" s="76"/>
      <c r="Q176" s="221"/>
      <c r="R176" s="221"/>
      <c r="S176" s="76"/>
      <c r="T176" s="76"/>
      <c r="U176" s="76"/>
      <c r="V176" s="222"/>
      <c r="W176" s="222"/>
      <c r="X176" s="222"/>
      <c r="Y176" s="79"/>
      <c r="Z176" s="79"/>
      <c r="AA176" s="223"/>
      <c r="AB176" s="223"/>
      <c r="AC176" s="76"/>
      <c r="AD176" s="76"/>
      <c r="AE176" s="221"/>
      <c r="AF176" s="221"/>
      <c r="AG176" s="79"/>
      <c r="AH176" s="80">
        <v>3</v>
      </c>
      <c r="AI176" s="81"/>
      <c r="AJ176" s="82"/>
      <c r="AK176" s="83"/>
      <c r="AL176" s="83"/>
      <c r="AM176" s="84"/>
      <c r="AN176" s="84"/>
      <c r="AO176" s="84"/>
      <c r="AP176" s="192"/>
      <c r="AQ176" s="85">
        <f>IF(AP176&lt;AM176,(AP176+1)-AM176,AP176-AM176)</f>
        <v>0</v>
      </c>
      <c r="AR176" s="85">
        <f>IF(AO176&lt;AN176,(AO176+1)-AN176,AO176-AN176)</f>
        <v>0</v>
      </c>
      <c r="AS176" s="86" t="str">
        <f>IF(AR176&lt;&gt;0,1,"")</f>
        <v/>
      </c>
      <c r="AT176" s="87" t="str">
        <f>IF(AM176&lt;&gt;0,AM176-(6/24)+1440,"")</f>
        <v/>
      </c>
      <c r="AU176" s="88"/>
      <c r="AV176" s="152"/>
      <c r="AW176" s="152"/>
      <c r="AX176" s="66"/>
      <c r="AY176" s="111"/>
      <c r="AZ176" s="111"/>
      <c r="BA176" s="111"/>
      <c r="BB176" s="88"/>
      <c r="BC176" s="90"/>
      <c r="BD176" s="89">
        <f>BC176*0.0004536</f>
        <v>0</v>
      </c>
      <c r="BE176" s="91"/>
      <c r="BF176" s="92"/>
      <c r="BG176" s="92"/>
      <c r="BH176" s="80"/>
      <c r="BI176" s="93"/>
      <c r="BJ176" s="93"/>
      <c r="BK176" s="93"/>
      <c r="BL176" s="93"/>
      <c r="BM176" s="94"/>
      <c r="BN176" s="94"/>
      <c r="BO176" s="94"/>
      <c r="BP176" s="95"/>
      <c r="BQ176" s="96"/>
      <c r="BR176" s="96"/>
      <c r="BS176" s="96"/>
      <c r="BT176" s="97"/>
      <c r="BU176" s="98"/>
      <c r="BV176" s="97"/>
      <c r="BW176" s="76"/>
      <c r="BX176" s="76"/>
      <c r="BY176" s="76"/>
      <c r="BZ176" s="76"/>
      <c r="CA176" s="76"/>
      <c r="CB176" s="76"/>
      <c r="CC176" s="76"/>
      <c r="CD176" s="76"/>
      <c r="CE176" s="76"/>
      <c r="CF176" s="76"/>
      <c r="CG176" s="76"/>
      <c r="CH176" s="76"/>
      <c r="CI176" s="212"/>
      <c r="CJ176" s="76"/>
      <c r="CK176" s="89">
        <f>((CJ176/3.8)*6.7)/1000</f>
        <v>0</v>
      </c>
      <c r="CL176" s="76"/>
      <c r="CM176" s="91">
        <f>((CL176*6.7)/1)/1000</f>
        <v>0</v>
      </c>
      <c r="CN176" s="91" t="str">
        <f>IF(A176="","",IF(CK176=0,CM176,CK176)/2.2)</f>
        <v/>
      </c>
      <c r="CO176" s="91" t="str">
        <f>IF(A176="","",(CP176/$BD$4))</f>
        <v/>
      </c>
      <c r="CP176" s="91" t="str">
        <f>IF(A176="","",IF(CJ176="",(AJ176*$BA$4),CJ176))</f>
        <v/>
      </c>
      <c r="CQ176" s="99"/>
      <c r="CR176" s="91">
        <f>AY176-BA176</f>
        <v>0</v>
      </c>
      <c r="CS176" s="83"/>
      <c r="CT176" s="81"/>
      <c r="CU176" s="192"/>
      <c r="CV176" s="192"/>
      <c r="CW176" s="169"/>
      <c r="CY176" s="76"/>
      <c r="CZ176" s="76"/>
    </row>
    <row r="177" spans="1:104" s="18" customFormat="1" ht="13.8" hidden="1" thickBot="1" x14ac:dyDescent="0.3">
      <c r="A177" s="100"/>
      <c r="B177" s="76" t="str">
        <f t="shared" si="9"/>
        <v/>
      </c>
      <c r="C177" s="77"/>
      <c r="D177" s="83"/>
      <c r="E177" s="83"/>
      <c r="F177" s="83"/>
      <c r="G177" s="76"/>
      <c r="H177" s="76"/>
      <c r="I177" s="76"/>
      <c r="J177" s="78"/>
      <c r="K177" s="78"/>
      <c r="L177" s="78"/>
      <c r="M177" s="221"/>
      <c r="N177" s="78"/>
      <c r="O177" s="78"/>
      <c r="P177" s="76"/>
      <c r="Q177" s="221"/>
      <c r="R177" s="221"/>
      <c r="S177" s="76"/>
      <c r="T177" s="76"/>
      <c r="U177" s="76"/>
      <c r="V177" s="222"/>
      <c r="W177" s="222"/>
      <c r="X177" s="222"/>
      <c r="Y177" s="79"/>
      <c r="Z177" s="79"/>
      <c r="AA177" s="223"/>
      <c r="AB177" s="223"/>
      <c r="AC177" s="76"/>
      <c r="AD177" s="76"/>
      <c r="AE177" s="221"/>
      <c r="AF177" s="221"/>
      <c r="AG177" s="79"/>
      <c r="AH177" s="102">
        <v>4</v>
      </c>
      <c r="AI177" s="103"/>
      <c r="AJ177" s="104"/>
      <c r="AK177" s="105"/>
      <c r="AL177" s="106"/>
      <c r="AM177" s="107"/>
      <c r="AN177" s="107"/>
      <c r="AO177" s="107"/>
      <c r="AP177" s="107"/>
      <c r="AQ177" s="108">
        <f>IF(AP177&lt;AM177,(AP177+1)-AM177,AP177-AM177)</f>
        <v>0</v>
      </c>
      <c r="AR177" s="108">
        <f>IF(AO177&lt;AN177,(AO177+1)-AN177,AO177-AN177)</f>
        <v>0</v>
      </c>
      <c r="AS177" s="109" t="str">
        <f>IF(AR177&lt;&gt;0,1,"")</f>
        <v/>
      </c>
      <c r="AT177" s="110" t="str">
        <f>IF(AM177&lt;&gt;0,AM177-(6/24)+1440,"")</f>
        <v/>
      </c>
      <c r="AU177" s="111"/>
      <c r="AV177" s="112"/>
      <c r="AW177" s="112"/>
      <c r="AX177" s="111"/>
      <c r="AY177" s="88"/>
      <c r="AZ177" s="240"/>
      <c r="BA177" s="111"/>
      <c r="BB177" s="111"/>
      <c r="BC177" s="113"/>
      <c r="BD177" s="112">
        <f>BC177*0.0004536</f>
        <v>0</v>
      </c>
      <c r="BE177" s="114"/>
      <c r="BF177" s="115"/>
      <c r="BG177" s="115"/>
      <c r="BH177" s="102"/>
      <c r="BI177" s="116"/>
      <c r="BJ177" s="116"/>
      <c r="BK177" s="116"/>
      <c r="BL177" s="116"/>
      <c r="BM177" s="117"/>
      <c r="BN177" s="117"/>
      <c r="BO177" s="117"/>
      <c r="BP177" s="118"/>
      <c r="BQ177" s="119"/>
      <c r="BR177" s="119"/>
      <c r="BS177" s="119"/>
      <c r="BT177" s="120"/>
      <c r="BU177" s="121"/>
      <c r="BV177" s="120"/>
      <c r="BW177" s="122"/>
      <c r="BX177" s="122"/>
      <c r="BY177" s="122"/>
      <c r="BZ177" s="122"/>
      <c r="CA177" s="122"/>
      <c r="CB177" s="122"/>
      <c r="CC177" s="122"/>
      <c r="CD177" s="122"/>
      <c r="CE177" s="122"/>
      <c r="CF177" s="122"/>
      <c r="CG177" s="122"/>
      <c r="CH177" s="122"/>
      <c r="CI177" s="212"/>
      <c r="CJ177" s="122"/>
      <c r="CK177" s="112">
        <f>((CJ177/3.8)*6.7)/1000</f>
        <v>0</v>
      </c>
      <c r="CL177" s="122"/>
      <c r="CM177" s="114">
        <f>((CL177*6.7)/1)/1000</f>
        <v>0</v>
      </c>
      <c r="CN177" s="114" t="str">
        <f>IF(A177="","",IF(CK177=0,CM177,CK177)/2.2)</f>
        <v/>
      </c>
      <c r="CO177" s="114" t="str">
        <f>IF(A177="","",(CP177/$BD$4))</f>
        <v/>
      </c>
      <c r="CP177" s="114" t="str">
        <f>IF(A177="","",IF(CJ177="",(AJ177*$BA$4),CJ177))</f>
        <v/>
      </c>
      <c r="CQ177" s="99"/>
      <c r="CR177" s="114">
        <f>AY177-BA177</f>
        <v>0</v>
      </c>
      <c r="CS177" s="122"/>
      <c r="CT177" s="202"/>
      <c r="CU177" s="203"/>
      <c r="CV177" s="203"/>
      <c r="CW177" s="204"/>
      <c r="CY177" s="76"/>
      <c r="CZ177" s="76"/>
    </row>
    <row r="178" spans="1:104" s="18" customFormat="1" ht="13.8" hidden="1" thickBot="1" x14ac:dyDescent="0.3">
      <c r="A178" s="124"/>
      <c r="B178" s="125" t="str">
        <f t="shared" si="9"/>
        <v/>
      </c>
      <c r="C178" s="126"/>
      <c r="D178" s="127"/>
      <c r="E178" s="127"/>
      <c r="F178" s="127"/>
      <c r="G178" s="127"/>
      <c r="H178" s="127"/>
      <c r="I178" s="128"/>
      <c r="J178" s="128"/>
      <c r="K178" s="128"/>
      <c r="L178" s="128"/>
      <c r="M178" s="224"/>
      <c r="N178" s="128"/>
      <c r="O178" s="128"/>
      <c r="P178" s="125"/>
      <c r="Q178" s="224"/>
      <c r="R178" s="224"/>
      <c r="S178" s="125"/>
      <c r="T178" s="125"/>
      <c r="U178" s="125"/>
      <c r="V178" s="225"/>
      <c r="W178" s="225"/>
      <c r="X178" s="225"/>
      <c r="Y178" s="129"/>
      <c r="Z178" s="129"/>
      <c r="AA178" s="226"/>
      <c r="AB178" s="226"/>
      <c r="AC178" s="125"/>
      <c r="AD178" s="125"/>
      <c r="AE178" s="224"/>
      <c r="AF178" s="224"/>
      <c r="AG178" s="130"/>
      <c r="AH178" s="238" t="s">
        <v>141</v>
      </c>
      <c r="AI178" s="239"/>
      <c r="AJ178" s="131"/>
      <c r="AK178" s="132"/>
      <c r="AL178" s="132"/>
      <c r="AM178" s="132"/>
      <c r="AN178" s="132"/>
      <c r="AO178" s="132"/>
      <c r="AP178" s="133"/>
      <c r="AQ178" s="133">
        <f>SUM(AQ174:AQ177)</f>
        <v>0.3125</v>
      </c>
      <c r="AR178" s="133">
        <f>SUM(AR174:AR177)</f>
        <v>0.27083333333333337</v>
      </c>
      <c r="AS178" s="134">
        <f>SUM(AS174:AS177)</f>
        <v>2</v>
      </c>
      <c r="AT178" s="134"/>
      <c r="AU178" s="214"/>
      <c r="AV178" s="135"/>
      <c r="AW178" s="135"/>
      <c r="AX178" s="135"/>
      <c r="AY178" s="132"/>
      <c r="AZ178" s="132"/>
      <c r="BA178" s="132"/>
      <c r="BB178" s="132"/>
      <c r="BC178" s="136"/>
      <c r="BD178" s="135"/>
      <c r="BE178" s="135"/>
      <c r="BF178" s="137"/>
      <c r="BG178" s="137"/>
      <c r="BH178" s="239"/>
      <c r="BI178" s="239"/>
      <c r="BJ178" s="239"/>
      <c r="BK178" s="138"/>
      <c r="BL178" s="138"/>
      <c r="BM178" s="138"/>
      <c r="BN178" s="138"/>
      <c r="BO178" s="138"/>
      <c r="BP178" s="139"/>
      <c r="BQ178" s="139"/>
      <c r="BR178" s="139"/>
      <c r="BS178" s="139"/>
      <c r="BT178" s="140"/>
      <c r="BU178" s="140"/>
      <c r="BV178" s="140"/>
      <c r="BW178" s="132"/>
      <c r="BX178" s="132"/>
      <c r="BY178" s="132"/>
      <c r="BZ178" s="132"/>
      <c r="CA178" s="132"/>
      <c r="CB178" s="132"/>
      <c r="CC178" s="132"/>
      <c r="CD178" s="132"/>
      <c r="CE178" s="132"/>
      <c r="CF178" s="132"/>
      <c r="CG178" s="132"/>
      <c r="CH178" s="132"/>
      <c r="CI178" s="214"/>
      <c r="CJ178" s="132"/>
      <c r="CK178" s="135">
        <f>SUM(CK174:CK177)</f>
        <v>0</v>
      </c>
      <c r="CL178" s="132"/>
      <c r="CM178" s="135">
        <f>SUM(CM174:CM177)</f>
        <v>75.448700000000002</v>
      </c>
      <c r="CN178" s="135">
        <f>SUM(CN174:CN177)</f>
        <v>34.294863636363637</v>
      </c>
      <c r="CO178" s="135">
        <f>SUM(CO174:CO177)</f>
        <v>987498.09630569397</v>
      </c>
      <c r="CP178" s="135">
        <f>SUM(CP174:CP177)</f>
        <v>3752566.6159999999</v>
      </c>
      <c r="CQ178" s="135">
        <f>SUM(CQ174:CQ177)</f>
        <v>-1.205136363636365</v>
      </c>
      <c r="CR178" s="132"/>
      <c r="CS178" s="132"/>
      <c r="CT178" s="132"/>
      <c r="CU178" s="132"/>
      <c r="CV178" s="132"/>
      <c r="CW178" s="141"/>
      <c r="CY178" s="214"/>
      <c r="CZ178" s="214"/>
    </row>
    <row r="179" spans="1:104" s="18" customFormat="1" ht="13.8" thickBot="1" x14ac:dyDescent="0.3">
      <c r="A179" s="100">
        <v>4357</v>
      </c>
      <c r="B179" s="51" t="str">
        <f t="shared" si="9"/>
        <v>4357-4167-1</v>
      </c>
      <c r="C179" s="52">
        <v>56</v>
      </c>
      <c r="D179" s="53" t="s">
        <v>283</v>
      </c>
      <c r="E179" s="53" t="s">
        <v>262</v>
      </c>
      <c r="F179" s="53" t="s">
        <v>610</v>
      </c>
      <c r="G179" s="53" t="s">
        <v>631</v>
      </c>
      <c r="H179" s="53"/>
      <c r="I179" s="70"/>
      <c r="J179" s="54"/>
      <c r="K179" s="54"/>
      <c r="L179" s="54"/>
      <c r="M179" s="218"/>
      <c r="N179" s="54"/>
      <c r="O179" s="54"/>
      <c r="P179" s="51"/>
      <c r="Q179" s="218"/>
      <c r="R179" s="218"/>
      <c r="S179" s="51"/>
      <c r="T179" s="51"/>
      <c r="U179" s="51"/>
      <c r="V179" s="219"/>
      <c r="W179" s="219"/>
      <c r="X179" s="220"/>
      <c r="Y179" s="55"/>
      <c r="Z179" s="55"/>
      <c r="AA179" s="219"/>
      <c r="AB179" s="219"/>
      <c r="AC179" s="51"/>
      <c r="AD179" s="51"/>
      <c r="AE179" s="218"/>
      <c r="AF179" s="218"/>
      <c r="AG179" s="55"/>
      <c r="AH179" s="56">
        <v>1</v>
      </c>
      <c r="AI179" s="57">
        <v>44339</v>
      </c>
      <c r="AJ179" s="58" t="s">
        <v>355</v>
      </c>
      <c r="AK179" s="59" t="s">
        <v>208</v>
      </c>
      <c r="AL179" s="59" t="s">
        <v>346</v>
      </c>
      <c r="AM179" s="60">
        <v>0.20833333333333334</v>
      </c>
      <c r="AN179" s="60">
        <v>0.21875</v>
      </c>
      <c r="AO179" s="60">
        <v>0.31597222222222221</v>
      </c>
      <c r="AP179" s="60">
        <v>0.3263888888888889</v>
      </c>
      <c r="AQ179" s="61">
        <f>IF(AP179&lt;AM179,(AP179+1)-AM179,AP179-AM179)</f>
        <v>0.11805555555555555</v>
      </c>
      <c r="AR179" s="61">
        <f>IF(AO179&lt;AN179,(AO179+1)-AN179,AO179-AN179)</f>
        <v>9.722222222222221E-2</v>
      </c>
      <c r="AS179" s="62">
        <f>IF(AR179&lt;&gt;0,1,"")</f>
        <v>1</v>
      </c>
      <c r="AT179" s="63">
        <f>IF(AM179&lt;&gt;0,AM179-(6/24)+1440,"")</f>
        <v>1439.9583333333333</v>
      </c>
      <c r="AU179" s="88">
        <v>18.600000000000001</v>
      </c>
      <c r="AV179" s="152"/>
      <c r="AW179" s="152"/>
      <c r="AX179" s="66"/>
      <c r="AY179" s="244">
        <v>22.6</v>
      </c>
      <c r="AZ179" s="111"/>
      <c r="BA179" s="111">
        <v>8.8000000000000007</v>
      </c>
      <c r="BB179" s="66"/>
      <c r="BC179" s="51">
        <v>74311</v>
      </c>
      <c r="BD179" s="65">
        <f>BC179*0.0004536</f>
        <v>33.707469600000003</v>
      </c>
      <c r="BE179" s="67"/>
      <c r="BF179" s="68"/>
      <c r="BG179" s="68"/>
      <c r="BH179" s="69">
        <v>3</v>
      </c>
      <c r="BI179" s="70"/>
      <c r="BJ179" s="70"/>
      <c r="BK179" s="70"/>
      <c r="BL179" s="70"/>
      <c r="BM179" s="71"/>
      <c r="BN179" s="71"/>
      <c r="BO179" s="71"/>
      <c r="BP179" s="72">
        <v>3</v>
      </c>
      <c r="BQ179" s="73"/>
      <c r="BR179" s="73"/>
      <c r="BS179" s="73"/>
      <c r="BT179" s="74"/>
      <c r="BU179" s="75"/>
      <c r="BV179" s="74"/>
      <c r="BW179" s="51"/>
      <c r="BX179" s="51"/>
      <c r="BY179" s="51"/>
      <c r="BZ179" s="51"/>
      <c r="CA179" s="51"/>
      <c r="CB179" s="51"/>
      <c r="CC179" s="51"/>
      <c r="CD179" s="51"/>
      <c r="CE179" s="51"/>
      <c r="CF179" s="51"/>
      <c r="CG179" s="51"/>
      <c r="CH179" s="51"/>
      <c r="CI179" s="212">
        <v>33.777999999999999</v>
      </c>
      <c r="CJ179" s="51"/>
      <c r="CK179" s="65">
        <f>((CJ179/3.8)*6.7)/1000</f>
        <v>0</v>
      </c>
      <c r="CL179" s="76">
        <v>6124</v>
      </c>
      <c r="CM179" s="67">
        <f>((CL179*6.7)/1)/1000</f>
        <v>41.030800000000006</v>
      </c>
      <c r="CN179" s="67">
        <f>IF(A179="","",IF(CK179=0,CM179,CK179)/2.2)</f>
        <v>18.650363636363636</v>
      </c>
      <c r="CO179" s="67">
        <f>IF(A179="","",(CP179/$BD$4))</f>
        <v>497389.64913644711</v>
      </c>
      <c r="CP179" s="67">
        <f>IF(A179="","",IF(CJ179="",(AJ179*$BA$4),CJ179))</f>
        <v>1890117.8639999998</v>
      </c>
      <c r="CQ179" s="64">
        <f>CN179-AU179</f>
        <v>5.0363636363634612E-2</v>
      </c>
      <c r="CR179" s="67">
        <f>AY179-BA179</f>
        <v>13.8</v>
      </c>
      <c r="CS179" s="155"/>
      <c r="CT179" s="199"/>
      <c r="CU179" s="200"/>
      <c r="CV179" s="200"/>
      <c r="CW179" s="201"/>
      <c r="CY179" s="228" t="s">
        <v>697</v>
      </c>
      <c r="CZ179" s="228"/>
    </row>
    <row r="180" spans="1:104" s="18" customFormat="1" ht="13.8" thickBot="1" x14ac:dyDescent="0.3">
      <c r="A180" s="100">
        <v>4357</v>
      </c>
      <c r="B180" s="76" t="str">
        <f t="shared" si="9"/>
        <v>4357-4170-2</v>
      </c>
      <c r="C180" s="77">
        <v>56</v>
      </c>
      <c r="D180" s="83" t="s">
        <v>283</v>
      </c>
      <c r="E180" s="83" t="s">
        <v>262</v>
      </c>
      <c r="F180" s="83" t="s">
        <v>610</v>
      </c>
      <c r="G180" s="83" t="s">
        <v>631</v>
      </c>
      <c r="H180" s="76"/>
      <c r="I180" s="76"/>
      <c r="J180" s="78"/>
      <c r="K180" s="78"/>
      <c r="L180" s="78"/>
      <c r="M180" s="221"/>
      <c r="N180" s="78"/>
      <c r="O180" s="78"/>
      <c r="P180" s="76"/>
      <c r="Q180" s="221"/>
      <c r="R180" s="221"/>
      <c r="S180" s="76"/>
      <c r="T180" s="76"/>
      <c r="U180" s="76"/>
      <c r="V180" s="222"/>
      <c r="W180" s="222"/>
      <c r="X180" s="222"/>
      <c r="Y180" s="79"/>
      <c r="Z180" s="79"/>
      <c r="AA180" s="223"/>
      <c r="AB180" s="223"/>
      <c r="AC180" s="76"/>
      <c r="AD180" s="76"/>
      <c r="AE180" s="221"/>
      <c r="AF180" s="221"/>
      <c r="AG180" s="79"/>
      <c r="AH180" s="80">
        <v>2</v>
      </c>
      <c r="AI180" s="81">
        <v>44339</v>
      </c>
      <c r="AJ180" s="82" t="s">
        <v>481</v>
      </c>
      <c r="AK180" s="83" t="s">
        <v>346</v>
      </c>
      <c r="AL180" s="83" t="s">
        <v>208</v>
      </c>
      <c r="AM180" s="84">
        <v>0.38541666666666669</v>
      </c>
      <c r="AN180" s="84">
        <v>0.40277777777777773</v>
      </c>
      <c r="AO180" s="84">
        <v>0.50347222222222221</v>
      </c>
      <c r="AP180" s="84">
        <v>0.50694444444444442</v>
      </c>
      <c r="AQ180" s="85">
        <f>IF(AP180&lt;AM180,(AP180+1)-AM180,AP180-AM180)</f>
        <v>0.12152777777777773</v>
      </c>
      <c r="AR180" s="85">
        <f>IF(AO180&lt;AN180,(AO180+1)-AN180,AO180-AN180)</f>
        <v>0.10069444444444448</v>
      </c>
      <c r="AS180" s="86">
        <f>IF(AR180&lt;&gt;0,1,"")</f>
        <v>1</v>
      </c>
      <c r="AT180" s="87">
        <f>IF(AM180&lt;&gt;0,AM180-(6/24)+1440,"")</f>
        <v>1440.1354166666667</v>
      </c>
      <c r="AU180" s="88">
        <v>10.3</v>
      </c>
      <c r="AV180" s="152"/>
      <c r="AW180" s="152"/>
      <c r="AX180" s="66"/>
      <c r="AY180" s="111">
        <v>19.2</v>
      </c>
      <c r="AZ180" s="111"/>
      <c r="BA180" s="111">
        <v>6</v>
      </c>
      <c r="BB180" s="88"/>
      <c r="BC180" s="90" t="s">
        <v>632</v>
      </c>
      <c r="BD180" s="89">
        <f>BC180*0.0004536</f>
        <v>33.501081599999999</v>
      </c>
      <c r="BE180" s="91"/>
      <c r="BF180" s="92"/>
      <c r="BG180" s="92"/>
      <c r="BH180" s="80">
        <v>4</v>
      </c>
      <c r="BI180" s="93"/>
      <c r="BJ180" s="93"/>
      <c r="BK180" s="93"/>
      <c r="BL180" s="93"/>
      <c r="BM180" s="94"/>
      <c r="BN180" s="94"/>
      <c r="BO180" s="94"/>
      <c r="BP180" s="95">
        <v>4</v>
      </c>
      <c r="BQ180" s="96"/>
      <c r="BR180" s="96"/>
      <c r="BS180" s="96"/>
      <c r="BT180" s="97"/>
      <c r="BU180" s="98"/>
      <c r="BV180" s="97"/>
      <c r="BW180" s="76"/>
      <c r="BX180" s="76"/>
      <c r="BY180" s="76"/>
      <c r="BZ180" s="76"/>
      <c r="CA180" s="76"/>
      <c r="CB180" s="76"/>
      <c r="CC180" s="76"/>
      <c r="CD180" s="76"/>
      <c r="CE180" s="76"/>
      <c r="CF180" s="76"/>
      <c r="CG180" s="76"/>
      <c r="CH180" s="76"/>
      <c r="CI180" s="212">
        <v>33.570999999999998</v>
      </c>
      <c r="CJ180" s="76">
        <v>12950</v>
      </c>
      <c r="CK180" s="89">
        <f>((CJ180/3.8)*6.7)/1000</f>
        <v>22.832894736842107</v>
      </c>
      <c r="CL180" s="76"/>
      <c r="CM180" s="91">
        <f>((CL180*6.7)/1)/1000</f>
        <v>0</v>
      </c>
      <c r="CN180" s="91">
        <f>IF(A180="","",IF(CK180=0,CM180,CK180)/2.2)</f>
        <v>10.378588516746412</v>
      </c>
      <c r="CO180" s="91">
        <f>IF(A180="","",(CP180/$BD$4))</f>
        <v>3407.8276699029125</v>
      </c>
      <c r="CP180" s="91">
        <f>IF(A180="","",IF(CJ180="",(AJ180*$BA$4),CJ180))</f>
        <v>12950</v>
      </c>
      <c r="CQ180" s="99">
        <f>CN180-AU180</f>
        <v>7.8588516746410875E-2</v>
      </c>
      <c r="CR180" s="91">
        <f>AY180-BA180</f>
        <v>13.2</v>
      </c>
      <c r="CS180" s="168"/>
      <c r="CT180" s="81"/>
      <c r="CU180" s="192"/>
      <c r="CV180" s="192"/>
      <c r="CW180" s="169"/>
      <c r="CY180" s="83" t="s">
        <v>697</v>
      </c>
      <c r="CZ180" s="83"/>
    </row>
    <row r="181" spans="1:104" s="18" customFormat="1" ht="13.8" hidden="1" thickBot="1" x14ac:dyDescent="0.3">
      <c r="A181" s="100"/>
      <c r="B181" s="76" t="str">
        <f t="shared" si="9"/>
        <v/>
      </c>
      <c r="C181" s="77"/>
      <c r="D181" s="83"/>
      <c r="E181" s="83"/>
      <c r="F181" s="83"/>
      <c r="G181" s="76"/>
      <c r="H181" s="76"/>
      <c r="I181" s="76"/>
      <c r="J181" s="78"/>
      <c r="K181" s="78"/>
      <c r="L181" s="78"/>
      <c r="M181" s="221"/>
      <c r="N181" s="78"/>
      <c r="O181" s="78"/>
      <c r="P181" s="76"/>
      <c r="Q181" s="221"/>
      <c r="R181" s="221"/>
      <c r="S181" s="76"/>
      <c r="T181" s="76"/>
      <c r="U181" s="76"/>
      <c r="V181" s="222"/>
      <c r="W181" s="222"/>
      <c r="X181" s="222"/>
      <c r="Y181" s="79"/>
      <c r="Z181" s="79"/>
      <c r="AA181" s="223"/>
      <c r="AB181" s="223"/>
      <c r="AC181" s="76"/>
      <c r="AD181" s="76"/>
      <c r="AE181" s="221"/>
      <c r="AF181" s="221"/>
      <c r="AG181" s="79"/>
      <c r="AH181" s="80">
        <v>3</v>
      </c>
      <c r="AI181" s="81"/>
      <c r="AJ181" s="82"/>
      <c r="AK181" s="83"/>
      <c r="AL181" s="83"/>
      <c r="AM181" s="84"/>
      <c r="AN181" s="84"/>
      <c r="AO181" s="84"/>
      <c r="AP181" s="192"/>
      <c r="AQ181" s="85">
        <f>IF(AP181&lt;AM181,(AP181+1)-AM181,AP181-AM181)</f>
        <v>0</v>
      </c>
      <c r="AR181" s="85">
        <f>IF(AO181&lt;AN181,(AO181+1)-AN181,AO181-AN181)</f>
        <v>0</v>
      </c>
      <c r="AS181" s="86" t="str">
        <f>IF(AR181&lt;&gt;0,1,"")</f>
        <v/>
      </c>
      <c r="AT181" s="87" t="str">
        <f>IF(AM181&lt;&gt;0,AM181-(6/24)+1440,"")</f>
        <v/>
      </c>
      <c r="AU181" s="88"/>
      <c r="AV181" s="152"/>
      <c r="AW181" s="152"/>
      <c r="AX181" s="66"/>
      <c r="AY181" s="111"/>
      <c r="AZ181" s="111"/>
      <c r="BA181" s="111"/>
      <c r="BB181" s="88"/>
      <c r="BC181" s="90"/>
      <c r="BD181" s="89">
        <f>BC181*0.0004536</f>
        <v>0</v>
      </c>
      <c r="BE181" s="91"/>
      <c r="BF181" s="92"/>
      <c r="BG181" s="92"/>
      <c r="BH181" s="80"/>
      <c r="BI181" s="93"/>
      <c r="BJ181" s="93"/>
      <c r="BK181" s="93"/>
      <c r="BL181" s="93"/>
      <c r="BM181" s="94"/>
      <c r="BN181" s="94"/>
      <c r="BO181" s="94"/>
      <c r="BP181" s="95"/>
      <c r="BQ181" s="96"/>
      <c r="BR181" s="96"/>
      <c r="BS181" s="96"/>
      <c r="BT181" s="97"/>
      <c r="BU181" s="98"/>
      <c r="BV181" s="97"/>
      <c r="BW181" s="76"/>
      <c r="BX181" s="76"/>
      <c r="BY181" s="76"/>
      <c r="BZ181" s="76"/>
      <c r="CA181" s="76"/>
      <c r="CB181" s="76"/>
      <c r="CC181" s="76"/>
      <c r="CD181" s="76"/>
      <c r="CE181" s="76"/>
      <c r="CF181" s="76"/>
      <c r="CG181" s="76"/>
      <c r="CH181" s="76"/>
      <c r="CI181" s="212"/>
      <c r="CJ181" s="76"/>
      <c r="CK181" s="89">
        <f>((CJ181/3.8)*6.7)/1000</f>
        <v>0</v>
      </c>
      <c r="CL181" s="76"/>
      <c r="CM181" s="91">
        <f>((CL181*6.7)/1)/1000</f>
        <v>0</v>
      </c>
      <c r="CN181" s="91" t="str">
        <f>IF(A181="","",IF(CK181=0,CM181,CK181)/2.2)</f>
        <v/>
      </c>
      <c r="CO181" s="91" t="str">
        <f>IF(A181="","",(CP181/$BD$4))</f>
        <v/>
      </c>
      <c r="CP181" s="91" t="str">
        <f>IF(A181="","",IF(CJ181="",(AJ181*$BA$4),CJ181))</f>
        <v/>
      </c>
      <c r="CQ181" s="99"/>
      <c r="CR181" s="91">
        <f>AY181-BA181</f>
        <v>0</v>
      </c>
      <c r="CS181" s="83"/>
      <c r="CT181" s="81"/>
      <c r="CU181" s="192"/>
      <c r="CV181" s="192"/>
      <c r="CW181" s="169"/>
      <c r="CY181" s="76"/>
      <c r="CZ181" s="76"/>
    </row>
    <row r="182" spans="1:104" s="18" customFormat="1" ht="13.8" hidden="1" thickBot="1" x14ac:dyDescent="0.3">
      <c r="A182" s="100"/>
      <c r="B182" s="76" t="str">
        <f t="shared" si="9"/>
        <v/>
      </c>
      <c r="C182" s="77"/>
      <c r="D182" s="83"/>
      <c r="E182" s="83"/>
      <c r="F182" s="83"/>
      <c r="G182" s="76"/>
      <c r="H182" s="76"/>
      <c r="I182" s="76"/>
      <c r="J182" s="78"/>
      <c r="K182" s="78"/>
      <c r="L182" s="78"/>
      <c r="M182" s="221"/>
      <c r="N182" s="78"/>
      <c r="O182" s="78"/>
      <c r="P182" s="76"/>
      <c r="Q182" s="221"/>
      <c r="R182" s="221"/>
      <c r="S182" s="76"/>
      <c r="T182" s="76"/>
      <c r="U182" s="76"/>
      <c r="V182" s="222"/>
      <c r="W182" s="222"/>
      <c r="X182" s="222"/>
      <c r="Y182" s="79"/>
      <c r="Z182" s="79"/>
      <c r="AA182" s="223"/>
      <c r="AB182" s="223"/>
      <c r="AC182" s="76"/>
      <c r="AD182" s="76"/>
      <c r="AE182" s="221"/>
      <c r="AF182" s="221"/>
      <c r="AG182" s="79"/>
      <c r="AH182" s="102">
        <v>4</v>
      </c>
      <c r="AI182" s="103"/>
      <c r="AJ182" s="104"/>
      <c r="AK182" s="105"/>
      <c r="AL182" s="106"/>
      <c r="AM182" s="107"/>
      <c r="AN182" s="107"/>
      <c r="AO182" s="107"/>
      <c r="AP182" s="107"/>
      <c r="AQ182" s="108">
        <f>IF(AP182&lt;AM182,(AP182+1)-AM182,AP182-AM182)</f>
        <v>0</v>
      </c>
      <c r="AR182" s="108">
        <f>IF(AO182&lt;AN182,(AO182+1)-AN182,AO182-AN182)</f>
        <v>0</v>
      </c>
      <c r="AS182" s="109" t="str">
        <f>IF(AR182&lt;&gt;0,1,"")</f>
        <v/>
      </c>
      <c r="AT182" s="110" t="str">
        <f>IF(AM182&lt;&gt;0,AM182-(6/24)+1440,"")</f>
        <v/>
      </c>
      <c r="AU182" s="111"/>
      <c r="AV182" s="112"/>
      <c r="AW182" s="112"/>
      <c r="AX182" s="111"/>
      <c r="AY182" s="88"/>
      <c r="AZ182" s="240"/>
      <c r="BA182" s="111"/>
      <c r="BB182" s="111"/>
      <c r="BC182" s="113"/>
      <c r="BD182" s="112">
        <f>BC182*0.0004536</f>
        <v>0</v>
      </c>
      <c r="BE182" s="114"/>
      <c r="BF182" s="115"/>
      <c r="BG182" s="115"/>
      <c r="BH182" s="102"/>
      <c r="BI182" s="116"/>
      <c r="BJ182" s="116"/>
      <c r="BK182" s="116"/>
      <c r="BL182" s="116"/>
      <c r="BM182" s="117"/>
      <c r="BN182" s="117"/>
      <c r="BO182" s="117"/>
      <c r="BP182" s="118"/>
      <c r="BQ182" s="119"/>
      <c r="BR182" s="119"/>
      <c r="BS182" s="119"/>
      <c r="BT182" s="120"/>
      <c r="BU182" s="121"/>
      <c r="BV182" s="120"/>
      <c r="BW182" s="122"/>
      <c r="BX182" s="122"/>
      <c r="BY182" s="122"/>
      <c r="BZ182" s="122"/>
      <c r="CA182" s="122"/>
      <c r="CB182" s="122"/>
      <c r="CC182" s="122"/>
      <c r="CD182" s="122"/>
      <c r="CE182" s="122"/>
      <c r="CF182" s="122"/>
      <c r="CG182" s="122"/>
      <c r="CH182" s="122"/>
      <c r="CI182" s="212"/>
      <c r="CJ182" s="122"/>
      <c r="CK182" s="112">
        <f>((CJ182/3.8)*6.7)/1000</f>
        <v>0</v>
      </c>
      <c r="CL182" s="122"/>
      <c r="CM182" s="114">
        <f>((CL182*6.7)/1)/1000</f>
        <v>0</v>
      </c>
      <c r="CN182" s="114" t="str">
        <f>IF(A182="","",IF(CK182=0,CM182,CK182)/2.2)</f>
        <v/>
      </c>
      <c r="CO182" s="114" t="str">
        <f>IF(A182="","",(CP182/$BD$4))</f>
        <v/>
      </c>
      <c r="CP182" s="114" t="str">
        <f>IF(A182="","",IF(CJ182="",(AJ182*$BA$4),CJ182))</f>
        <v/>
      </c>
      <c r="CQ182" s="99"/>
      <c r="CR182" s="114">
        <f>AY182-BA182</f>
        <v>0</v>
      </c>
      <c r="CS182" s="122"/>
      <c r="CT182" s="202"/>
      <c r="CU182" s="203"/>
      <c r="CV182" s="203"/>
      <c r="CW182" s="204"/>
      <c r="CY182" s="76"/>
      <c r="CZ182" s="76"/>
    </row>
    <row r="183" spans="1:104" s="18" customFormat="1" ht="13.8" hidden="1" thickBot="1" x14ac:dyDescent="0.3">
      <c r="A183" s="124"/>
      <c r="B183" s="125" t="str">
        <f t="shared" si="9"/>
        <v/>
      </c>
      <c r="C183" s="126"/>
      <c r="D183" s="127"/>
      <c r="E183" s="127"/>
      <c r="F183" s="127"/>
      <c r="G183" s="127"/>
      <c r="H183" s="127"/>
      <c r="I183" s="128"/>
      <c r="J183" s="128"/>
      <c r="K183" s="128"/>
      <c r="L183" s="128"/>
      <c r="M183" s="224"/>
      <c r="N183" s="128"/>
      <c r="O183" s="128"/>
      <c r="P183" s="125"/>
      <c r="Q183" s="224"/>
      <c r="R183" s="224"/>
      <c r="S183" s="125"/>
      <c r="T183" s="125"/>
      <c r="U183" s="125"/>
      <c r="V183" s="225"/>
      <c r="W183" s="225"/>
      <c r="X183" s="225"/>
      <c r="Y183" s="129"/>
      <c r="Z183" s="129"/>
      <c r="AA183" s="226"/>
      <c r="AB183" s="226"/>
      <c r="AC183" s="125"/>
      <c r="AD183" s="125"/>
      <c r="AE183" s="224"/>
      <c r="AF183" s="224"/>
      <c r="AG183" s="130"/>
      <c r="AH183" s="238" t="s">
        <v>141</v>
      </c>
      <c r="AI183" s="239"/>
      <c r="AJ183" s="131"/>
      <c r="AK183" s="132"/>
      <c r="AL183" s="132"/>
      <c r="AM183" s="132"/>
      <c r="AN183" s="132"/>
      <c r="AO183" s="132"/>
      <c r="AP183" s="133"/>
      <c r="AQ183" s="133">
        <f>SUM(AQ179:AQ182)</f>
        <v>0.23958333333333329</v>
      </c>
      <c r="AR183" s="133">
        <f>SUM(AR179:AR182)</f>
        <v>0.19791666666666669</v>
      </c>
      <c r="AS183" s="134">
        <f>SUM(AS179:AS182)</f>
        <v>2</v>
      </c>
      <c r="AT183" s="134"/>
      <c r="AU183" s="214"/>
      <c r="AV183" s="135"/>
      <c r="AW183" s="135"/>
      <c r="AX183" s="135"/>
      <c r="AY183" s="132"/>
      <c r="AZ183" s="132"/>
      <c r="BA183" s="132"/>
      <c r="BB183" s="132"/>
      <c r="BC183" s="136"/>
      <c r="BD183" s="135"/>
      <c r="BE183" s="135"/>
      <c r="BF183" s="137"/>
      <c r="BG183" s="137"/>
      <c r="BH183" s="239"/>
      <c r="BI183" s="239"/>
      <c r="BJ183" s="239"/>
      <c r="BK183" s="138"/>
      <c r="BL183" s="138"/>
      <c r="BM183" s="138"/>
      <c r="BN183" s="138"/>
      <c r="BO183" s="138"/>
      <c r="BP183" s="139"/>
      <c r="BQ183" s="139"/>
      <c r="BR183" s="139"/>
      <c r="BS183" s="139"/>
      <c r="BT183" s="140"/>
      <c r="BU183" s="140"/>
      <c r="BV183" s="140"/>
      <c r="BW183" s="132"/>
      <c r="BX183" s="132"/>
      <c r="BY183" s="132"/>
      <c r="BZ183" s="132"/>
      <c r="CA183" s="132"/>
      <c r="CB183" s="132"/>
      <c r="CC183" s="132"/>
      <c r="CD183" s="132"/>
      <c r="CE183" s="132"/>
      <c r="CF183" s="132"/>
      <c r="CG183" s="132"/>
      <c r="CH183" s="132"/>
      <c r="CI183" s="214"/>
      <c r="CJ183" s="132"/>
      <c r="CK183" s="135">
        <f>SUM(CK179:CK182)</f>
        <v>22.832894736842107</v>
      </c>
      <c r="CL183" s="132"/>
      <c r="CM183" s="135">
        <f>SUM(CM179:CM182)</f>
        <v>41.030800000000006</v>
      </c>
      <c r="CN183" s="135">
        <f>SUM(CN179:CN182)</f>
        <v>29.028952153110048</v>
      </c>
      <c r="CO183" s="135">
        <f>SUM(CO179:CO182)</f>
        <v>500797.47680635005</v>
      </c>
      <c r="CP183" s="135">
        <f>SUM(CP179:CP182)</f>
        <v>1903067.8639999998</v>
      </c>
      <c r="CQ183" s="135">
        <f>SUM(CQ179:CQ182)</f>
        <v>0.12895215311004549</v>
      </c>
      <c r="CR183" s="132"/>
      <c r="CS183" s="132"/>
      <c r="CT183" s="132"/>
      <c r="CU183" s="132"/>
      <c r="CV183" s="132"/>
      <c r="CW183" s="141"/>
      <c r="CY183" s="214"/>
      <c r="CZ183" s="214"/>
    </row>
    <row r="184" spans="1:104" s="18" customFormat="1" ht="13.8" thickBot="1" x14ac:dyDescent="0.3">
      <c r="A184" s="100">
        <v>4358</v>
      </c>
      <c r="B184" s="51" t="str">
        <f t="shared" si="9"/>
        <v>4358-4133-1</v>
      </c>
      <c r="C184" s="52">
        <v>56</v>
      </c>
      <c r="D184" s="53" t="s">
        <v>349</v>
      </c>
      <c r="E184" s="53" t="s">
        <v>354</v>
      </c>
      <c r="F184" s="53" t="s">
        <v>350</v>
      </c>
      <c r="G184" s="53" t="s">
        <v>248</v>
      </c>
      <c r="H184" s="53"/>
      <c r="I184" s="70"/>
      <c r="J184" s="54"/>
      <c r="K184" s="54"/>
      <c r="L184" s="54"/>
      <c r="M184" s="218"/>
      <c r="N184" s="54"/>
      <c r="O184" s="54"/>
      <c r="P184" s="51"/>
      <c r="Q184" s="218"/>
      <c r="R184" s="218"/>
      <c r="S184" s="51"/>
      <c r="T184" s="51"/>
      <c r="U184" s="51"/>
      <c r="V184" s="219"/>
      <c r="W184" s="219"/>
      <c r="X184" s="220"/>
      <c r="Y184" s="55"/>
      <c r="Z184" s="55"/>
      <c r="AA184" s="219"/>
      <c r="AB184" s="219"/>
      <c r="AC184" s="51"/>
      <c r="AD184" s="51"/>
      <c r="AE184" s="218"/>
      <c r="AF184" s="218"/>
      <c r="AG184" s="55"/>
      <c r="AH184" s="56">
        <v>1</v>
      </c>
      <c r="AI184" s="57">
        <v>44339</v>
      </c>
      <c r="AJ184" s="58" t="s">
        <v>292</v>
      </c>
      <c r="AK184" s="59" t="s">
        <v>208</v>
      </c>
      <c r="AL184" s="59" t="s">
        <v>216</v>
      </c>
      <c r="AM184" s="60">
        <v>0.64930555555555558</v>
      </c>
      <c r="AN184" s="60">
        <v>0.66319444444444442</v>
      </c>
      <c r="AO184" s="60">
        <v>0.78819444444444453</v>
      </c>
      <c r="AP184" s="60">
        <v>0.79513888888888884</v>
      </c>
      <c r="AQ184" s="61">
        <f>IF(AP184&lt;AM184,(AP184+1)-AM184,AP184-AM184)</f>
        <v>0.14583333333333326</v>
      </c>
      <c r="AR184" s="61">
        <f>IF(AO184&lt;AN184,(AO184+1)-AN184,AO184-AN184)</f>
        <v>0.12500000000000011</v>
      </c>
      <c r="AS184" s="62">
        <f>IF(AR184&lt;&gt;0,1,"")</f>
        <v>1</v>
      </c>
      <c r="AT184" s="63">
        <f>IF(AM184&lt;&gt;0,AM184-(6/24)+1440,"")</f>
        <v>1440.3993055555557</v>
      </c>
      <c r="AU184" s="88">
        <v>17.899999999999999</v>
      </c>
      <c r="AV184" s="152"/>
      <c r="AW184" s="152"/>
      <c r="AX184" s="66"/>
      <c r="AY184" s="244">
        <v>23.3</v>
      </c>
      <c r="AZ184" s="111"/>
      <c r="BA184" s="111">
        <v>7.7</v>
      </c>
      <c r="BB184" s="66"/>
      <c r="BC184" s="51">
        <v>40000</v>
      </c>
      <c r="BD184" s="65">
        <f>BC184*0.0004536</f>
        <v>18.144000000000002</v>
      </c>
      <c r="BE184" s="67"/>
      <c r="BF184" s="68"/>
      <c r="BG184" s="68"/>
      <c r="BH184" s="69">
        <v>3</v>
      </c>
      <c r="BI184" s="70"/>
      <c r="BJ184" s="70"/>
      <c r="BK184" s="70"/>
      <c r="BL184" s="70"/>
      <c r="BM184" s="71"/>
      <c r="BN184" s="71"/>
      <c r="BO184" s="71"/>
      <c r="BP184" s="72">
        <v>3</v>
      </c>
      <c r="BQ184" s="73"/>
      <c r="BR184" s="73"/>
      <c r="BS184" s="73"/>
      <c r="BT184" s="74"/>
      <c r="BU184" s="75"/>
      <c r="BV184" s="74"/>
      <c r="BW184" s="51"/>
      <c r="BX184" s="51"/>
      <c r="BY184" s="51"/>
      <c r="BZ184" s="51"/>
      <c r="CA184" s="51"/>
      <c r="CB184" s="51"/>
      <c r="CC184" s="51"/>
      <c r="CD184" s="51"/>
      <c r="CE184" s="51"/>
      <c r="CF184" s="51"/>
      <c r="CG184" s="51"/>
      <c r="CH184" s="51"/>
      <c r="CI184" s="212">
        <v>18.181999999999999</v>
      </c>
      <c r="CJ184" s="51"/>
      <c r="CK184" s="65">
        <f>((CJ184/3.8)*6.7)/1000</f>
        <v>0</v>
      </c>
      <c r="CL184" s="76">
        <v>5880</v>
      </c>
      <c r="CM184" s="67">
        <f>((CL184*6.7)/1)/1000</f>
        <v>39.396000000000001</v>
      </c>
      <c r="CN184" s="67">
        <f>IF(A184="","",IF(CK184=0,CM184,CK184)/2.2)</f>
        <v>17.907272727272726</v>
      </c>
      <c r="CO184" s="67">
        <f>IF(A184="","",(CP184/$BD$4))</f>
        <v>493331.27426948311</v>
      </c>
      <c r="CP184" s="67">
        <f>IF(A184="","",IF(CJ184="",(AJ184*$BA$4),CJ184))</f>
        <v>1874695.736</v>
      </c>
      <c r="CQ184" s="64">
        <f>CN184-AU184</f>
        <v>7.2727272727277636E-3</v>
      </c>
      <c r="CR184" s="67">
        <f>AY184-BA184</f>
        <v>15.600000000000001</v>
      </c>
      <c r="CS184" s="155"/>
      <c r="CT184" s="199"/>
      <c r="CU184" s="200"/>
      <c r="CV184" s="200"/>
      <c r="CW184" s="201"/>
      <c r="CY184" s="228" t="s">
        <v>697</v>
      </c>
      <c r="CZ184" s="228"/>
    </row>
    <row r="185" spans="1:104" s="18" customFormat="1" ht="13.8" thickBot="1" x14ac:dyDescent="0.3">
      <c r="A185" s="100">
        <v>4358</v>
      </c>
      <c r="B185" s="76" t="str">
        <f t="shared" si="9"/>
        <v>4358-4132-2</v>
      </c>
      <c r="C185" s="77">
        <v>56</v>
      </c>
      <c r="D185" s="83" t="s">
        <v>349</v>
      </c>
      <c r="E185" s="83" t="s">
        <v>354</v>
      </c>
      <c r="F185" s="83" t="s">
        <v>350</v>
      </c>
      <c r="G185" s="83" t="s">
        <v>248</v>
      </c>
      <c r="H185" s="76"/>
      <c r="I185" s="76"/>
      <c r="J185" s="78"/>
      <c r="K185" s="78"/>
      <c r="L185" s="78"/>
      <c r="M185" s="221"/>
      <c r="N185" s="78"/>
      <c r="O185" s="78"/>
      <c r="P185" s="76"/>
      <c r="Q185" s="221"/>
      <c r="R185" s="221"/>
      <c r="S185" s="76"/>
      <c r="T185" s="76"/>
      <c r="U185" s="76"/>
      <c r="V185" s="222"/>
      <c r="W185" s="222"/>
      <c r="X185" s="222"/>
      <c r="Y185" s="79"/>
      <c r="Z185" s="79"/>
      <c r="AA185" s="223"/>
      <c r="AB185" s="223"/>
      <c r="AC185" s="76"/>
      <c r="AD185" s="76"/>
      <c r="AE185" s="221"/>
      <c r="AF185" s="221"/>
      <c r="AG185" s="79"/>
      <c r="AH185" s="80">
        <v>2</v>
      </c>
      <c r="AI185" s="81">
        <v>44339</v>
      </c>
      <c r="AJ185" s="82" t="s">
        <v>304</v>
      </c>
      <c r="AK185" s="83" t="s">
        <v>216</v>
      </c>
      <c r="AL185" s="83" t="s">
        <v>208</v>
      </c>
      <c r="AM185" s="84">
        <v>0.86805555555555547</v>
      </c>
      <c r="AN185" s="84">
        <v>0.88541666666666663</v>
      </c>
      <c r="AO185" s="84">
        <v>2.0833333333333332E-2</v>
      </c>
      <c r="AP185" s="84">
        <v>2.7777777777777776E-2</v>
      </c>
      <c r="AQ185" s="85">
        <f>IF(AP185&lt;AM185,(AP185+1)-AM185,AP185-AM185)</f>
        <v>0.15972222222222221</v>
      </c>
      <c r="AR185" s="85">
        <f>IF(AO185&lt;AN185,(AO185+1)-AN185,AO185-AN185)</f>
        <v>0.13541666666666663</v>
      </c>
      <c r="AS185" s="86">
        <f>IF(AR185&lt;&gt;0,1,"")</f>
        <v>1</v>
      </c>
      <c r="AT185" s="87">
        <f>IF(AM185&lt;&gt;0,AM185-(6/24)+1440,"")</f>
        <v>1440.6180555555557</v>
      </c>
      <c r="AU185" s="88">
        <v>16</v>
      </c>
      <c r="AV185" s="152"/>
      <c r="AW185" s="152"/>
      <c r="AX185" s="66"/>
      <c r="AY185" s="111">
        <v>23.4</v>
      </c>
      <c r="AZ185" s="111"/>
      <c r="BA185" s="111">
        <v>4.5999999999999996</v>
      </c>
      <c r="BB185" s="88"/>
      <c r="BC185" s="90" t="s">
        <v>615</v>
      </c>
      <c r="BD185" s="89">
        <f>BC185*0.0004536</f>
        <v>39.889583999999999</v>
      </c>
      <c r="BE185" s="91"/>
      <c r="BF185" s="92"/>
      <c r="BG185" s="92"/>
      <c r="BH185" s="80">
        <v>4</v>
      </c>
      <c r="BI185" s="93"/>
      <c r="BJ185" s="93"/>
      <c r="BK185" s="93"/>
      <c r="BL185" s="93"/>
      <c r="BM185" s="94"/>
      <c r="BN185" s="94"/>
      <c r="BO185" s="94"/>
      <c r="BP185" s="95">
        <v>4</v>
      </c>
      <c r="BQ185" s="96"/>
      <c r="BR185" s="96"/>
      <c r="BS185" s="96"/>
      <c r="BT185" s="97"/>
      <c r="BU185" s="98"/>
      <c r="BV185" s="97"/>
      <c r="BW185" s="76"/>
      <c r="BX185" s="76"/>
      <c r="BY185" s="76"/>
      <c r="BZ185" s="76"/>
      <c r="CA185" s="76"/>
      <c r="CB185" s="76"/>
      <c r="CC185" s="76"/>
      <c r="CD185" s="76"/>
      <c r="CE185" s="76"/>
      <c r="CF185" s="76"/>
      <c r="CG185" s="76"/>
      <c r="CH185" s="76"/>
      <c r="CI185" s="212">
        <v>39.972999999999999</v>
      </c>
      <c r="CJ185" s="76"/>
      <c r="CK185" s="89">
        <f>((CJ185/3.8)*6.7)/1000</f>
        <v>0</v>
      </c>
      <c r="CL185" s="76">
        <v>5254</v>
      </c>
      <c r="CM185" s="91">
        <f>((CL185*6.7)/1)/1000</f>
        <v>35.201800000000006</v>
      </c>
      <c r="CN185" s="91">
        <f>IF(A185="","",IF(CK185=0,CM185,CK185)/2.2)</f>
        <v>16.000818181818182</v>
      </c>
      <c r="CO185" s="91">
        <f>IF(A185="","",(CP185/$BD$4))</f>
        <v>493211.91030280764</v>
      </c>
      <c r="CP185" s="91">
        <f>IF(A185="","",IF(CJ185="",(AJ185*$BA$4),CJ185))</f>
        <v>1874242.1439999999</v>
      </c>
      <c r="CQ185" s="99">
        <f>CN185-AU185</f>
        <v>8.1818181818249514E-4</v>
      </c>
      <c r="CR185" s="91">
        <f>AY185-BA185</f>
        <v>18.799999999999997</v>
      </c>
      <c r="CS185" s="168"/>
      <c r="CT185" s="81"/>
      <c r="CU185" s="192"/>
      <c r="CV185" s="192"/>
      <c r="CW185" s="169"/>
      <c r="CY185" s="83" t="s">
        <v>697</v>
      </c>
      <c r="CZ185" s="83"/>
    </row>
    <row r="186" spans="1:104" s="18" customFormat="1" ht="13.8" hidden="1" thickBot="1" x14ac:dyDescent="0.3">
      <c r="A186" s="100"/>
      <c r="B186" s="76" t="str">
        <f t="shared" si="9"/>
        <v/>
      </c>
      <c r="C186" s="77"/>
      <c r="D186" s="83"/>
      <c r="E186" s="83"/>
      <c r="F186" s="83"/>
      <c r="G186" s="76"/>
      <c r="H186" s="76"/>
      <c r="I186" s="76"/>
      <c r="J186" s="78"/>
      <c r="K186" s="78"/>
      <c r="L186" s="78"/>
      <c r="M186" s="221"/>
      <c r="N186" s="78"/>
      <c r="O186" s="78"/>
      <c r="P186" s="76"/>
      <c r="Q186" s="221"/>
      <c r="R186" s="221"/>
      <c r="S186" s="76"/>
      <c r="T186" s="76"/>
      <c r="U186" s="76"/>
      <c r="V186" s="222"/>
      <c r="W186" s="222"/>
      <c r="X186" s="222"/>
      <c r="Y186" s="79"/>
      <c r="Z186" s="79"/>
      <c r="AA186" s="223"/>
      <c r="AB186" s="223"/>
      <c r="AC186" s="76"/>
      <c r="AD186" s="76"/>
      <c r="AE186" s="221"/>
      <c r="AF186" s="221"/>
      <c r="AG186" s="79"/>
      <c r="AH186" s="80">
        <v>3</v>
      </c>
      <c r="AI186" s="81"/>
      <c r="AJ186" s="82"/>
      <c r="AK186" s="83"/>
      <c r="AL186" s="83"/>
      <c r="AM186" s="84"/>
      <c r="AN186" s="84"/>
      <c r="AO186" s="84"/>
      <c r="AP186" s="192"/>
      <c r="AQ186" s="85">
        <f>IF(AP186&lt;AM186,(AP186+1)-AM186,AP186-AM186)</f>
        <v>0</v>
      </c>
      <c r="AR186" s="85">
        <f>IF(AO186&lt;AN186,(AO186+1)-AN186,AO186-AN186)</f>
        <v>0</v>
      </c>
      <c r="AS186" s="86" t="str">
        <f>IF(AR186&lt;&gt;0,1,"")</f>
        <v/>
      </c>
      <c r="AT186" s="87" t="str">
        <f>IF(AM186&lt;&gt;0,AM186-(6/24)+1440,"")</f>
        <v/>
      </c>
      <c r="AU186" s="88"/>
      <c r="AV186" s="152"/>
      <c r="AW186" s="152"/>
      <c r="AX186" s="66"/>
      <c r="AY186" s="111"/>
      <c r="AZ186" s="111"/>
      <c r="BA186" s="111"/>
      <c r="BB186" s="88"/>
      <c r="BC186" s="90"/>
      <c r="BD186" s="89">
        <f>BC186*0.0004536</f>
        <v>0</v>
      </c>
      <c r="BE186" s="91"/>
      <c r="BF186" s="92"/>
      <c r="BG186" s="92"/>
      <c r="BH186" s="80"/>
      <c r="BI186" s="93"/>
      <c r="BJ186" s="93"/>
      <c r="BK186" s="93"/>
      <c r="BL186" s="93"/>
      <c r="BM186" s="94"/>
      <c r="BN186" s="94"/>
      <c r="BO186" s="94"/>
      <c r="BP186" s="95"/>
      <c r="BQ186" s="96"/>
      <c r="BR186" s="96"/>
      <c r="BS186" s="96"/>
      <c r="BT186" s="97"/>
      <c r="BU186" s="98"/>
      <c r="BV186" s="97"/>
      <c r="BW186" s="76"/>
      <c r="BX186" s="76"/>
      <c r="BY186" s="76"/>
      <c r="BZ186" s="76"/>
      <c r="CA186" s="76"/>
      <c r="CB186" s="76"/>
      <c r="CC186" s="76"/>
      <c r="CD186" s="76"/>
      <c r="CE186" s="76"/>
      <c r="CF186" s="76"/>
      <c r="CG186" s="76"/>
      <c r="CH186" s="76"/>
      <c r="CI186" s="212"/>
      <c r="CJ186" s="76"/>
      <c r="CK186" s="89">
        <f>((CJ186/3.8)*6.7)/1000</f>
        <v>0</v>
      </c>
      <c r="CL186" s="76"/>
      <c r="CM186" s="91">
        <f>((CL186*6.7)/1)/1000</f>
        <v>0</v>
      </c>
      <c r="CN186" s="91" t="str">
        <f>IF(A186="","",IF(CK186=0,CM186,CK186)/2.2)</f>
        <v/>
      </c>
      <c r="CO186" s="91" t="str">
        <f>IF(A186="","",(CP186/$BD$4))</f>
        <v/>
      </c>
      <c r="CP186" s="91" t="str">
        <f>IF(A186="","",IF(CJ186="",(AJ186*$BA$4),CJ186))</f>
        <v/>
      </c>
      <c r="CQ186" s="99"/>
      <c r="CR186" s="91">
        <f>AY186-BA186</f>
        <v>0</v>
      </c>
      <c r="CS186" s="83"/>
      <c r="CT186" s="81"/>
      <c r="CU186" s="192"/>
      <c r="CV186" s="192"/>
      <c r="CW186" s="169"/>
      <c r="CY186" s="76"/>
      <c r="CZ186" s="76"/>
    </row>
    <row r="187" spans="1:104" s="18" customFormat="1" ht="13.8" hidden="1" thickBot="1" x14ac:dyDescent="0.3">
      <c r="A187" s="100"/>
      <c r="B187" s="76" t="str">
        <f t="shared" si="9"/>
        <v/>
      </c>
      <c r="C187" s="77"/>
      <c r="D187" s="83"/>
      <c r="E187" s="83"/>
      <c r="F187" s="83"/>
      <c r="G187" s="76"/>
      <c r="H187" s="76"/>
      <c r="I187" s="76"/>
      <c r="J187" s="78"/>
      <c r="K187" s="78"/>
      <c r="L187" s="78"/>
      <c r="M187" s="221"/>
      <c r="N187" s="78"/>
      <c r="O187" s="78"/>
      <c r="P187" s="76"/>
      <c r="Q187" s="221"/>
      <c r="R187" s="221"/>
      <c r="S187" s="76"/>
      <c r="T187" s="76"/>
      <c r="U187" s="76"/>
      <c r="V187" s="222"/>
      <c r="W187" s="222"/>
      <c r="X187" s="222"/>
      <c r="Y187" s="79"/>
      <c r="Z187" s="79"/>
      <c r="AA187" s="223"/>
      <c r="AB187" s="223"/>
      <c r="AC187" s="76"/>
      <c r="AD187" s="76"/>
      <c r="AE187" s="221"/>
      <c r="AF187" s="221"/>
      <c r="AG187" s="79"/>
      <c r="AH187" s="102">
        <v>4</v>
      </c>
      <c r="AI187" s="103"/>
      <c r="AJ187" s="104"/>
      <c r="AK187" s="105"/>
      <c r="AL187" s="106"/>
      <c r="AM187" s="107"/>
      <c r="AN187" s="107"/>
      <c r="AO187" s="107"/>
      <c r="AP187" s="107"/>
      <c r="AQ187" s="108">
        <f>IF(AP187&lt;AM187,(AP187+1)-AM187,AP187-AM187)</f>
        <v>0</v>
      </c>
      <c r="AR187" s="108">
        <f>IF(AO187&lt;AN187,(AO187+1)-AN187,AO187-AN187)</f>
        <v>0</v>
      </c>
      <c r="AS187" s="109" t="str">
        <f>IF(AR187&lt;&gt;0,1,"")</f>
        <v/>
      </c>
      <c r="AT187" s="110" t="str">
        <f>IF(AM187&lt;&gt;0,AM187-(6/24)+1440,"")</f>
        <v/>
      </c>
      <c r="AU187" s="111"/>
      <c r="AV187" s="112"/>
      <c r="AW187" s="112"/>
      <c r="AX187" s="111"/>
      <c r="AY187" s="88"/>
      <c r="AZ187" s="240"/>
      <c r="BA187" s="111"/>
      <c r="BB187" s="111"/>
      <c r="BC187" s="113"/>
      <c r="BD187" s="112">
        <f>BC187*0.0004536</f>
        <v>0</v>
      </c>
      <c r="BE187" s="114"/>
      <c r="BF187" s="115"/>
      <c r="BG187" s="115"/>
      <c r="BH187" s="102"/>
      <c r="BI187" s="116"/>
      <c r="BJ187" s="116"/>
      <c r="BK187" s="116"/>
      <c r="BL187" s="116"/>
      <c r="BM187" s="117"/>
      <c r="BN187" s="117"/>
      <c r="BO187" s="117"/>
      <c r="BP187" s="118"/>
      <c r="BQ187" s="119"/>
      <c r="BR187" s="119"/>
      <c r="BS187" s="119"/>
      <c r="BT187" s="120"/>
      <c r="BU187" s="121"/>
      <c r="BV187" s="120"/>
      <c r="BW187" s="122"/>
      <c r="BX187" s="122"/>
      <c r="BY187" s="122"/>
      <c r="BZ187" s="122"/>
      <c r="CA187" s="122"/>
      <c r="CB187" s="122"/>
      <c r="CC187" s="122"/>
      <c r="CD187" s="122"/>
      <c r="CE187" s="122"/>
      <c r="CF187" s="122"/>
      <c r="CG187" s="122"/>
      <c r="CH187" s="122"/>
      <c r="CI187" s="212"/>
      <c r="CJ187" s="122"/>
      <c r="CK187" s="112">
        <f>((CJ187/3.8)*6.7)/1000</f>
        <v>0</v>
      </c>
      <c r="CL187" s="122"/>
      <c r="CM187" s="114">
        <f>((CL187*6.7)/1)/1000</f>
        <v>0</v>
      </c>
      <c r="CN187" s="114" t="str">
        <f>IF(A187="","",IF(CK187=0,CM187,CK187)/2.2)</f>
        <v/>
      </c>
      <c r="CO187" s="114" t="str">
        <f>IF(A187="","",(CP187/$BD$4))</f>
        <v/>
      </c>
      <c r="CP187" s="114" t="str">
        <f>IF(A187="","",IF(CJ187="",(AJ187*$BA$4),CJ187))</f>
        <v/>
      </c>
      <c r="CQ187" s="99"/>
      <c r="CR187" s="114">
        <f>AY187-BA187</f>
        <v>0</v>
      </c>
      <c r="CS187" s="122"/>
      <c r="CT187" s="202"/>
      <c r="CU187" s="203"/>
      <c r="CV187" s="203"/>
      <c r="CW187" s="204"/>
      <c r="CY187" s="76"/>
      <c r="CZ187" s="76"/>
    </row>
    <row r="188" spans="1:104" s="18" customFormat="1" ht="13.8" hidden="1" thickBot="1" x14ac:dyDescent="0.3">
      <c r="A188" s="124"/>
      <c r="B188" s="125" t="str">
        <f t="shared" si="9"/>
        <v/>
      </c>
      <c r="C188" s="126"/>
      <c r="D188" s="127"/>
      <c r="E188" s="127"/>
      <c r="F188" s="127"/>
      <c r="G188" s="127"/>
      <c r="H188" s="127"/>
      <c r="I188" s="128"/>
      <c r="J188" s="128"/>
      <c r="K188" s="128"/>
      <c r="L188" s="128"/>
      <c r="M188" s="224"/>
      <c r="N188" s="128"/>
      <c r="O188" s="128"/>
      <c r="P188" s="125"/>
      <c r="Q188" s="224"/>
      <c r="R188" s="224"/>
      <c r="S188" s="125"/>
      <c r="T188" s="125"/>
      <c r="U188" s="125"/>
      <c r="V188" s="225"/>
      <c r="W188" s="225"/>
      <c r="X188" s="225"/>
      <c r="Y188" s="129"/>
      <c r="Z188" s="129"/>
      <c r="AA188" s="226"/>
      <c r="AB188" s="226"/>
      <c r="AC188" s="125"/>
      <c r="AD188" s="125"/>
      <c r="AE188" s="224"/>
      <c r="AF188" s="224"/>
      <c r="AG188" s="130"/>
      <c r="AH188" s="238" t="s">
        <v>141</v>
      </c>
      <c r="AI188" s="239"/>
      <c r="AJ188" s="131"/>
      <c r="AK188" s="132"/>
      <c r="AL188" s="132"/>
      <c r="AM188" s="132"/>
      <c r="AN188" s="132"/>
      <c r="AO188" s="132"/>
      <c r="AP188" s="133"/>
      <c r="AQ188" s="133">
        <f>SUM(AQ184:AQ187)</f>
        <v>0.30555555555555547</v>
      </c>
      <c r="AR188" s="133">
        <f>SUM(AR184:AR187)</f>
        <v>0.26041666666666674</v>
      </c>
      <c r="AS188" s="134">
        <f>SUM(AS184:AS187)</f>
        <v>2</v>
      </c>
      <c r="AT188" s="134"/>
      <c r="AU188" s="214"/>
      <c r="AV188" s="135"/>
      <c r="AW188" s="135"/>
      <c r="AX188" s="135"/>
      <c r="AY188" s="132"/>
      <c r="AZ188" s="132"/>
      <c r="BA188" s="132"/>
      <c r="BB188" s="132"/>
      <c r="BC188" s="136"/>
      <c r="BD188" s="135"/>
      <c r="BE188" s="135"/>
      <c r="BF188" s="137"/>
      <c r="BG188" s="137"/>
      <c r="BH188" s="239"/>
      <c r="BI188" s="239"/>
      <c r="BJ188" s="239"/>
      <c r="BK188" s="138"/>
      <c r="BL188" s="138"/>
      <c r="BM188" s="138"/>
      <c r="BN188" s="138"/>
      <c r="BO188" s="138"/>
      <c r="BP188" s="139"/>
      <c r="BQ188" s="139"/>
      <c r="BR188" s="139"/>
      <c r="BS188" s="139"/>
      <c r="BT188" s="140"/>
      <c r="BU188" s="140"/>
      <c r="BV188" s="140"/>
      <c r="BW188" s="132"/>
      <c r="BX188" s="132"/>
      <c r="BY188" s="132"/>
      <c r="BZ188" s="132"/>
      <c r="CA188" s="132"/>
      <c r="CB188" s="132"/>
      <c r="CC188" s="132"/>
      <c r="CD188" s="132"/>
      <c r="CE188" s="132"/>
      <c r="CF188" s="132"/>
      <c r="CG188" s="132"/>
      <c r="CH188" s="132"/>
      <c r="CI188" s="214"/>
      <c r="CJ188" s="132"/>
      <c r="CK188" s="135">
        <f>SUM(CK184:CK187)</f>
        <v>0</v>
      </c>
      <c r="CL188" s="132"/>
      <c r="CM188" s="135">
        <f>SUM(CM184:CM187)</f>
        <v>74.597800000000007</v>
      </c>
      <c r="CN188" s="135">
        <f>SUM(CN184:CN187)</f>
        <v>33.908090909090909</v>
      </c>
      <c r="CO188" s="135">
        <f>SUM(CO184:CO187)</f>
        <v>986543.18457229075</v>
      </c>
      <c r="CP188" s="135">
        <f>SUM(CP184:CP187)</f>
        <v>3748937.88</v>
      </c>
      <c r="CQ188" s="135">
        <f>SUM(CQ184:CQ187)</f>
        <v>8.0909090909102588E-3</v>
      </c>
      <c r="CR188" s="132"/>
      <c r="CS188" s="132"/>
      <c r="CT188" s="132"/>
      <c r="CU188" s="132"/>
      <c r="CV188" s="132"/>
      <c r="CW188" s="141"/>
      <c r="CY188" s="214"/>
      <c r="CZ188" s="214"/>
    </row>
    <row r="189" spans="1:104" s="18" customFormat="1" ht="13.8" thickBot="1" x14ac:dyDescent="0.3">
      <c r="A189" s="100">
        <v>4359</v>
      </c>
      <c r="B189" s="51" t="str">
        <f t="shared" si="9"/>
        <v>4359-4069-1</v>
      </c>
      <c r="C189" s="52">
        <v>56</v>
      </c>
      <c r="D189" s="53" t="s">
        <v>283</v>
      </c>
      <c r="E189" s="53" t="s">
        <v>262</v>
      </c>
      <c r="F189" s="53" t="s">
        <v>610</v>
      </c>
      <c r="G189" s="53" t="s">
        <v>280</v>
      </c>
      <c r="H189" s="53"/>
      <c r="I189" s="70"/>
      <c r="J189" s="54"/>
      <c r="K189" s="54"/>
      <c r="L189" s="54"/>
      <c r="M189" s="218"/>
      <c r="N189" s="54"/>
      <c r="O189" s="54"/>
      <c r="P189" s="51"/>
      <c r="Q189" s="218"/>
      <c r="R189" s="218"/>
      <c r="S189" s="51"/>
      <c r="T189" s="51"/>
      <c r="U189" s="51"/>
      <c r="V189" s="219"/>
      <c r="W189" s="219"/>
      <c r="X189" s="220"/>
      <c r="Y189" s="55"/>
      <c r="Z189" s="55"/>
      <c r="AA189" s="219"/>
      <c r="AB189" s="219"/>
      <c r="AC189" s="51"/>
      <c r="AD189" s="51"/>
      <c r="AE189" s="218"/>
      <c r="AF189" s="218"/>
      <c r="AG189" s="55"/>
      <c r="AH189" s="56">
        <v>1</v>
      </c>
      <c r="AI189" s="57">
        <v>44340</v>
      </c>
      <c r="AJ189" s="58" t="s">
        <v>388</v>
      </c>
      <c r="AK189" s="59" t="s">
        <v>208</v>
      </c>
      <c r="AL189" s="59" t="s">
        <v>251</v>
      </c>
      <c r="AM189" s="60">
        <v>0.33333333333333331</v>
      </c>
      <c r="AN189" s="60">
        <v>0.34375</v>
      </c>
      <c r="AO189" s="60">
        <v>0.40972222222222227</v>
      </c>
      <c r="AP189" s="60">
        <v>0.41666666666666669</v>
      </c>
      <c r="AQ189" s="61">
        <f>IF(AP189&lt;AM189,(AP189+1)-AM189,AP189-AM189)</f>
        <v>8.333333333333337E-2</v>
      </c>
      <c r="AR189" s="61">
        <f>IF(AO189&lt;AN189,(AO189+1)-AN189,AO189-AN189)</f>
        <v>6.5972222222222265E-2</v>
      </c>
      <c r="AS189" s="62">
        <f>IF(AR189&lt;&gt;0,1,"")</f>
        <v>1</v>
      </c>
      <c r="AT189" s="63">
        <f>IF(AM189&lt;&gt;0,AM189-(6/24)+1440,"")</f>
        <v>1440.0833333333333</v>
      </c>
      <c r="AU189" s="88">
        <v>16.7</v>
      </c>
      <c r="AV189" s="152"/>
      <c r="AW189" s="152"/>
      <c r="AX189" s="66"/>
      <c r="AY189" s="244">
        <v>20.5</v>
      </c>
      <c r="AZ189" s="111"/>
      <c r="BA189" s="111">
        <v>9.9</v>
      </c>
      <c r="BB189" s="66"/>
      <c r="BC189" s="51">
        <v>99741</v>
      </c>
      <c r="BD189" s="65">
        <f>BC189*0.0004536</f>
        <v>45.242517599999999</v>
      </c>
      <c r="BE189" s="67"/>
      <c r="BF189" s="68"/>
      <c r="BG189" s="68"/>
      <c r="BH189" s="69">
        <v>3</v>
      </c>
      <c r="BI189" s="70"/>
      <c r="BJ189" s="70"/>
      <c r="BK189" s="70"/>
      <c r="BL189" s="70"/>
      <c r="BM189" s="71"/>
      <c r="BN189" s="71"/>
      <c r="BO189" s="71"/>
      <c r="BP189" s="72">
        <v>3</v>
      </c>
      <c r="BQ189" s="73"/>
      <c r="BR189" s="73"/>
      <c r="BS189" s="73"/>
      <c r="BT189" s="74"/>
      <c r="BU189" s="75"/>
      <c r="BV189" s="74"/>
      <c r="BW189" s="51"/>
      <c r="BX189" s="51"/>
      <c r="BY189" s="51"/>
      <c r="BZ189" s="51"/>
      <c r="CA189" s="51"/>
      <c r="CB189" s="51"/>
      <c r="CC189" s="51"/>
      <c r="CD189" s="51"/>
      <c r="CE189" s="51"/>
      <c r="CF189" s="51"/>
      <c r="CG189" s="51"/>
      <c r="CH189" s="51"/>
      <c r="CI189" s="212">
        <v>45.337000000000003</v>
      </c>
      <c r="CJ189" s="51"/>
      <c r="CK189" s="65">
        <f>((CJ189/3.8)*6.7)/1000</f>
        <v>0</v>
      </c>
      <c r="CL189" s="76">
        <v>5485</v>
      </c>
      <c r="CM189" s="67">
        <f>((CL189*6.7)/1)/1000</f>
        <v>36.749499999999998</v>
      </c>
      <c r="CN189" s="67">
        <f>IF(A189="","",IF(CK189=0,CM189,CK189)/2.2)</f>
        <v>16.704318181818181</v>
      </c>
      <c r="CO189" s="67">
        <f>IF(A189="","",(CP189/$BD$4))</f>
        <v>485691.98040225665</v>
      </c>
      <c r="CP189" s="67">
        <f>IF(A189="","",IF(CJ189="",(AJ189*$BA$4),CJ189))</f>
        <v>1845665.848</v>
      </c>
      <c r="CQ189" s="64">
        <f>CN189-AU189</f>
        <v>4.3181818181814435E-3</v>
      </c>
      <c r="CR189" s="67">
        <f>AY189-BA189</f>
        <v>10.6</v>
      </c>
      <c r="CS189" s="155"/>
      <c r="CT189" s="199"/>
      <c r="CU189" s="200"/>
      <c r="CV189" s="200"/>
      <c r="CW189" s="201"/>
      <c r="CY189" s="228" t="s">
        <v>697</v>
      </c>
      <c r="CZ189" s="228"/>
    </row>
    <row r="190" spans="1:104" s="18" customFormat="1" ht="13.8" thickBot="1" x14ac:dyDescent="0.3">
      <c r="A190" s="100">
        <v>4359</v>
      </c>
      <c r="B190" s="76" t="str">
        <f t="shared" si="9"/>
        <v>4359-4065-2</v>
      </c>
      <c r="C190" s="77">
        <v>56</v>
      </c>
      <c r="D190" s="83" t="s">
        <v>283</v>
      </c>
      <c r="E190" s="83" t="s">
        <v>262</v>
      </c>
      <c r="F190" s="83" t="s">
        <v>610</v>
      </c>
      <c r="G190" s="83" t="s">
        <v>280</v>
      </c>
      <c r="H190" s="76"/>
      <c r="I190" s="76"/>
      <c r="J190" s="78"/>
      <c r="K190" s="78"/>
      <c r="L190" s="78"/>
      <c r="M190" s="221"/>
      <c r="N190" s="78"/>
      <c r="O190" s="78"/>
      <c r="P190" s="76"/>
      <c r="Q190" s="221"/>
      <c r="R190" s="221"/>
      <c r="S190" s="76"/>
      <c r="T190" s="76"/>
      <c r="U190" s="76"/>
      <c r="V190" s="222"/>
      <c r="W190" s="222"/>
      <c r="X190" s="222"/>
      <c r="Y190" s="79"/>
      <c r="Z190" s="79"/>
      <c r="AA190" s="223"/>
      <c r="AB190" s="223"/>
      <c r="AC190" s="76"/>
      <c r="AD190" s="76"/>
      <c r="AE190" s="221"/>
      <c r="AF190" s="221"/>
      <c r="AG190" s="79"/>
      <c r="AH190" s="80">
        <v>2</v>
      </c>
      <c r="AI190" s="81">
        <v>44340</v>
      </c>
      <c r="AJ190" s="82" t="s">
        <v>389</v>
      </c>
      <c r="AK190" s="83" t="s">
        <v>251</v>
      </c>
      <c r="AL190" s="83" t="s">
        <v>345</v>
      </c>
      <c r="AM190" s="84">
        <v>0.4548611111111111</v>
      </c>
      <c r="AN190" s="84">
        <v>0.46180555555555558</v>
      </c>
      <c r="AO190" s="84">
        <v>0.50694444444444442</v>
      </c>
      <c r="AP190" s="84">
        <v>0.51388888888888895</v>
      </c>
      <c r="AQ190" s="85">
        <f>IF(AP190&lt;AM190,(AP190+1)-AM190,AP190-AM190)</f>
        <v>5.9027777777777846E-2</v>
      </c>
      <c r="AR190" s="85">
        <f>IF(AO190&lt;AN190,(AO190+1)-AN190,AO190-AN190)</f>
        <v>4.513888888888884E-2</v>
      </c>
      <c r="AS190" s="86">
        <f>IF(AR190&lt;&gt;0,1,"")</f>
        <v>1</v>
      </c>
      <c r="AT190" s="87">
        <f>IF(AM190&lt;&gt;0,AM190-(6/24)+1440,"")</f>
        <v>1440.2048611111111</v>
      </c>
      <c r="AU190" s="88">
        <v>2.9</v>
      </c>
      <c r="AV190" s="152"/>
      <c r="AW190" s="152"/>
      <c r="AX190" s="66"/>
      <c r="AY190" s="111">
        <v>12.7</v>
      </c>
      <c r="AZ190" s="111"/>
      <c r="BA190" s="111">
        <v>6</v>
      </c>
      <c r="BB190" s="88"/>
      <c r="BC190" s="90" t="s">
        <v>634</v>
      </c>
      <c r="BD190" s="89">
        <f>BC190*0.0004536</f>
        <v>45.242517599999999</v>
      </c>
      <c r="BE190" s="91"/>
      <c r="BF190" s="92"/>
      <c r="BG190" s="92"/>
      <c r="BH190" s="80">
        <v>4</v>
      </c>
      <c r="BI190" s="93"/>
      <c r="BJ190" s="93"/>
      <c r="BK190" s="93"/>
      <c r="BL190" s="93"/>
      <c r="BM190" s="94"/>
      <c r="BN190" s="94"/>
      <c r="BO190" s="94"/>
      <c r="BP190" s="95">
        <v>4</v>
      </c>
      <c r="BQ190" s="96"/>
      <c r="BR190" s="96"/>
      <c r="BS190" s="96"/>
      <c r="BT190" s="97"/>
      <c r="BU190" s="98"/>
      <c r="BV190" s="97"/>
      <c r="BW190" s="76"/>
      <c r="BX190" s="76"/>
      <c r="BY190" s="76"/>
      <c r="BZ190" s="76"/>
      <c r="CA190" s="76"/>
      <c r="CB190" s="76"/>
      <c r="CC190" s="76"/>
      <c r="CD190" s="76"/>
      <c r="CE190" s="76"/>
      <c r="CF190" s="76"/>
      <c r="CG190" s="76"/>
      <c r="CH190" s="76"/>
      <c r="CI190" s="212">
        <v>45.337000000000003</v>
      </c>
      <c r="CJ190" s="76">
        <v>3631</v>
      </c>
      <c r="CK190" s="89">
        <f>((CJ190/3.8)*6.7)/1000</f>
        <v>6.4020263157894739</v>
      </c>
      <c r="CL190" s="76"/>
      <c r="CM190" s="91">
        <f>((CL190*6.7)/1)/1000</f>
        <v>0</v>
      </c>
      <c r="CN190" s="91">
        <f>IF(A190="","",IF(CK190=0,CM190,CK190)/2.2)</f>
        <v>2.9100119617224878</v>
      </c>
      <c r="CO190" s="91">
        <f>IF(A190="","",(CP190/$BD$4))</f>
        <v>955.50751115192861</v>
      </c>
      <c r="CP190" s="91">
        <f>IF(A190="","",IF(CJ190="",(AJ190*$BA$4),CJ190))</f>
        <v>3631</v>
      </c>
      <c r="CQ190" s="99">
        <f>CN190-AU190</f>
        <v>1.0011961722487861E-2</v>
      </c>
      <c r="CR190" s="91">
        <f>AY190-BA190</f>
        <v>6.6999999999999993</v>
      </c>
      <c r="CS190" s="168"/>
      <c r="CT190" s="81"/>
      <c r="CU190" s="192"/>
      <c r="CV190" s="192"/>
      <c r="CW190" s="169"/>
      <c r="CY190" s="83" t="s">
        <v>697</v>
      </c>
      <c r="CZ190" s="83"/>
    </row>
    <row r="191" spans="1:104" s="18" customFormat="1" x14ac:dyDescent="0.25">
      <c r="A191" s="100">
        <v>4359</v>
      </c>
      <c r="B191" s="76" t="str">
        <f t="shared" si="9"/>
        <v>4359-4068-3</v>
      </c>
      <c r="C191" s="77">
        <v>56</v>
      </c>
      <c r="D191" s="83" t="s">
        <v>283</v>
      </c>
      <c r="E191" s="83" t="s">
        <v>262</v>
      </c>
      <c r="F191" s="83" t="s">
        <v>610</v>
      </c>
      <c r="G191" s="76" t="s">
        <v>280</v>
      </c>
      <c r="H191" s="76"/>
      <c r="I191" s="76"/>
      <c r="J191" s="78"/>
      <c r="K191" s="78"/>
      <c r="L191" s="78"/>
      <c r="M191" s="221"/>
      <c r="N191" s="78"/>
      <c r="O191" s="78"/>
      <c r="P191" s="76"/>
      <c r="Q191" s="221"/>
      <c r="R191" s="221"/>
      <c r="S191" s="76"/>
      <c r="T191" s="76"/>
      <c r="U191" s="76"/>
      <c r="V191" s="222"/>
      <c r="W191" s="222"/>
      <c r="X191" s="222"/>
      <c r="Y191" s="79"/>
      <c r="Z191" s="79"/>
      <c r="AA191" s="223"/>
      <c r="AB191" s="223"/>
      <c r="AC191" s="76"/>
      <c r="AD191" s="76"/>
      <c r="AE191" s="221"/>
      <c r="AF191" s="221"/>
      <c r="AG191" s="79"/>
      <c r="AH191" s="80">
        <v>3</v>
      </c>
      <c r="AI191" s="81">
        <v>44340</v>
      </c>
      <c r="AJ191" s="82" t="s">
        <v>390</v>
      </c>
      <c r="AK191" s="83" t="s">
        <v>345</v>
      </c>
      <c r="AL191" s="83" t="s">
        <v>485</v>
      </c>
      <c r="AM191" s="84">
        <v>0.55902777777777779</v>
      </c>
      <c r="AN191" s="84">
        <v>0.56597222222222221</v>
      </c>
      <c r="AO191" s="84">
        <v>0.59375</v>
      </c>
      <c r="AP191" s="192">
        <v>0.60069444444444442</v>
      </c>
      <c r="AQ191" s="85">
        <f>IF(AP191&lt;AM191,(AP191+1)-AM191,AP191-AM191)</f>
        <v>4.166666666666663E-2</v>
      </c>
      <c r="AR191" s="85">
        <f>IF(AO191&lt;AN191,(AO191+1)-AN191,AO191-AN191)</f>
        <v>2.777777777777779E-2</v>
      </c>
      <c r="AS191" s="86">
        <f>IF(AR191&lt;&gt;0,1,"")</f>
        <v>1</v>
      </c>
      <c r="AT191" s="87">
        <f>IF(AM191&lt;&gt;0,AM191-(6/24)+1440,"")</f>
        <v>1440.3090277777778</v>
      </c>
      <c r="AU191" s="88">
        <v>4.5</v>
      </c>
      <c r="AV191" s="152"/>
      <c r="AW191" s="152"/>
      <c r="AX191" s="66"/>
      <c r="AY191" s="111">
        <v>10.5</v>
      </c>
      <c r="AZ191" s="111"/>
      <c r="BA191" s="111">
        <v>6.9</v>
      </c>
      <c r="BB191" s="88"/>
      <c r="BC191" s="90" t="s">
        <v>635</v>
      </c>
      <c r="BD191" s="89">
        <f>BC191*0.0004536</f>
        <v>23.416646400000001</v>
      </c>
      <c r="BE191" s="91"/>
      <c r="BF191" s="92"/>
      <c r="BG191" s="92"/>
      <c r="BH191" s="80"/>
      <c r="BI191" s="93"/>
      <c r="BJ191" s="93"/>
      <c r="BK191" s="93"/>
      <c r="BL191" s="93"/>
      <c r="BM191" s="94"/>
      <c r="BN191" s="94"/>
      <c r="BO191" s="94"/>
      <c r="BP191" s="95"/>
      <c r="BQ191" s="96"/>
      <c r="BR191" s="96"/>
      <c r="BS191" s="96"/>
      <c r="BT191" s="97"/>
      <c r="BU191" s="98"/>
      <c r="BV191" s="97"/>
      <c r="BW191" s="76"/>
      <c r="BX191" s="76"/>
      <c r="BY191" s="76"/>
      <c r="BZ191" s="76"/>
      <c r="CA191" s="76"/>
      <c r="CB191" s="76"/>
      <c r="CC191" s="76"/>
      <c r="CD191" s="76"/>
      <c r="CE191" s="76"/>
      <c r="CF191" s="76"/>
      <c r="CG191" s="76"/>
      <c r="CH191" s="76"/>
      <c r="CI191" s="212">
        <v>20.523</v>
      </c>
      <c r="CJ191" s="76"/>
      <c r="CK191" s="89">
        <f>((CJ191/3.8)*6.7)/1000</f>
        <v>0</v>
      </c>
      <c r="CL191" s="76">
        <v>1490</v>
      </c>
      <c r="CM191" s="91">
        <f>((CL191*6.7)/1)/1000</f>
        <v>9.9830000000000005</v>
      </c>
      <c r="CN191" s="91">
        <f>IF(A191="","",IF(CK191=0,CM191,CK191)/2.2)</f>
        <v>4.5377272727272722</v>
      </c>
      <c r="CO191" s="91">
        <f>IF(A191="","",(CP191/$BD$4))</f>
        <v>485572.61643558124</v>
      </c>
      <c r="CP191" s="91">
        <f>IF(A191="","",IF(CJ191="",(AJ191*$BA$4),CJ191))</f>
        <v>1845212.2560000001</v>
      </c>
      <c r="CQ191" s="99">
        <f>CN191-AU191</f>
        <v>3.7727272727272165E-2</v>
      </c>
      <c r="CR191" s="91">
        <f>AY191-BA191</f>
        <v>3.5999999999999996</v>
      </c>
      <c r="CS191" s="83"/>
      <c r="CT191" s="81"/>
      <c r="CU191" s="192"/>
      <c r="CV191" s="192"/>
      <c r="CW191" s="169"/>
      <c r="CY191" s="83" t="s">
        <v>697</v>
      </c>
      <c r="CZ191" s="76"/>
    </row>
    <row r="192" spans="1:104" s="18" customFormat="1" ht="13.8" thickBot="1" x14ac:dyDescent="0.3">
      <c r="A192" s="100">
        <v>4359</v>
      </c>
      <c r="B192" s="76" t="str">
        <f t="shared" si="9"/>
        <v>4359-4072-4</v>
      </c>
      <c r="C192" s="77">
        <v>56</v>
      </c>
      <c r="D192" s="83" t="s">
        <v>283</v>
      </c>
      <c r="E192" s="83" t="s">
        <v>262</v>
      </c>
      <c r="F192" s="83" t="s">
        <v>610</v>
      </c>
      <c r="G192" s="76" t="s">
        <v>280</v>
      </c>
      <c r="H192" s="76"/>
      <c r="I192" s="76"/>
      <c r="J192" s="78"/>
      <c r="K192" s="78"/>
      <c r="L192" s="78"/>
      <c r="M192" s="221"/>
      <c r="N192" s="78"/>
      <c r="O192" s="78"/>
      <c r="P192" s="76"/>
      <c r="Q192" s="221"/>
      <c r="R192" s="221"/>
      <c r="S192" s="76"/>
      <c r="T192" s="76"/>
      <c r="U192" s="76"/>
      <c r="V192" s="222"/>
      <c r="W192" s="222"/>
      <c r="X192" s="222"/>
      <c r="Y192" s="79"/>
      <c r="Z192" s="79"/>
      <c r="AA192" s="223"/>
      <c r="AB192" s="223"/>
      <c r="AC192" s="76"/>
      <c r="AD192" s="76"/>
      <c r="AE192" s="221"/>
      <c r="AF192" s="221"/>
      <c r="AG192" s="79"/>
      <c r="AH192" s="102">
        <v>4</v>
      </c>
      <c r="AI192" s="103">
        <v>44340</v>
      </c>
      <c r="AJ192" s="104" t="s">
        <v>484</v>
      </c>
      <c r="AK192" s="105" t="s">
        <v>485</v>
      </c>
      <c r="AL192" s="106" t="s">
        <v>208</v>
      </c>
      <c r="AM192" s="107">
        <v>0.69444444444444453</v>
      </c>
      <c r="AN192" s="107">
        <v>0.71527777777777779</v>
      </c>
      <c r="AO192" s="107">
        <v>0.79513888888888884</v>
      </c>
      <c r="AP192" s="107">
        <v>0.79861111111111116</v>
      </c>
      <c r="AQ192" s="108">
        <f>IF(AP192&lt;AM192,(AP192+1)-AM192,AP192-AM192)</f>
        <v>0.10416666666666663</v>
      </c>
      <c r="AR192" s="108">
        <f>IF(AO192&lt;AN192,(AO192+1)-AN192,AO192-AN192)</f>
        <v>7.9861111111111049E-2</v>
      </c>
      <c r="AS192" s="109">
        <f>IF(AR192&lt;&gt;0,1,"")</f>
        <v>1</v>
      </c>
      <c r="AT192" s="110">
        <f>IF(AM192&lt;&gt;0,AM192-(6/24)+1440,"")</f>
        <v>1440.4444444444443</v>
      </c>
      <c r="AU192" s="111">
        <v>9.3000000000000007</v>
      </c>
      <c r="AV192" s="112"/>
      <c r="AW192" s="112"/>
      <c r="AX192" s="111"/>
      <c r="AY192" s="88">
        <v>15.9</v>
      </c>
      <c r="AZ192" s="240"/>
      <c r="BA192" s="258">
        <f>9/2.2</f>
        <v>4.0909090909090908</v>
      </c>
      <c r="BB192" s="111"/>
      <c r="BC192" s="113" t="s">
        <v>636</v>
      </c>
      <c r="BD192" s="112">
        <f>BC192*0.0004536</f>
        <v>43.284780000000005</v>
      </c>
      <c r="BE192" s="114"/>
      <c r="BF192" s="115"/>
      <c r="BG192" s="115"/>
      <c r="BH192" s="102"/>
      <c r="BI192" s="116"/>
      <c r="BJ192" s="116"/>
      <c r="BK192" s="116"/>
      <c r="BL192" s="116"/>
      <c r="BM192" s="117"/>
      <c r="BN192" s="117"/>
      <c r="BO192" s="117"/>
      <c r="BP192" s="118"/>
      <c r="BQ192" s="119"/>
      <c r="BR192" s="119"/>
      <c r="BS192" s="119"/>
      <c r="BT192" s="120"/>
      <c r="BU192" s="121"/>
      <c r="BV192" s="120"/>
      <c r="BW192" s="122"/>
      <c r="BX192" s="122"/>
      <c r="BY192" s="122"/>
      <c r="BZ192" s="122"/>
      <c r="CA192" s="122"/>
      <c r="CB192" s="122"/>
      <c r="CC192" s="122"/>
      <c r="CD192" s="122"/>
      <c r="CE192" s="122"/>
      <c r="CF192" s="122"/>
      <c r="CG192" s="122"/>
      <c r="CH192" s="122"/>
      <c r="CI192" s="212">
        <v>43.375</v>
      </c>
      <c r="CJ192" s="122"/>
      <c r="CK192" s="112">
        <f>((CJ192/3.8)*6.7)/1000</f>
        <v>0</v>
      </c>
      <c r="CL192" s="122">
        <v>3037</v>
      </c>
      <c r="CM192" s="114">
        <f>((CL192*6.7)/1)/1000</f>
        <v>20.347900000000003</v>
      </c>
      <c r="CN192" s="114">
        <f>IF(A192="","",IF(CK192=0,CM192,CK192)/2.2)</f>
        <v>9.2490454545454543</v>
      </c>
      <c r="CO192" s="114">
        <f>IF(A192="","",(CP192/$BD$4))</f>
        <v>486050.07230228285</v>
      </c>
      <c r="CP192" s="114">
        <f>IF(A192="","",IF(CJ192="",(AJ192*$BA$4),CJ192))</f>
        <v>1847026.6239999998</v>
      </c>
      <c r="CQ192" s="99">
        <f>CN192-AU192</f>
        <v>-5.0954545454546363E-2</v>
      </c>
      <c r="CR192" s="114">
        <f>AY192-BA192</f>
        <v>11.809090909090909</v>
      </c>
      <c r="CS192" s="122"/>
      <c r="CT192" s="202"/>
      <c r="CU192" s="203"/>
      <c r="CV192" s="203"/>
      <c r="CW192" s="204"/>
      <c r="CY192" s="83" t="s">
        <v>697</v>
      </c>
      <c r="CZ192" s="76"/>
    </row>
    <row r="193" spans="1:104" s="18" customFormat="1" ht="13.8" hidden="1" thickBot="1" x14ac:dyDescent="0.3">
      <c r="A193" s="124"/>
      <c r="B193" s="125" t="str">
        <f t="shared" si="9"/>
        <v/>
      </c>
      <c r="C193" s="126"/>
      <c r="D193" s="127"/>
      <c r="E193" s="127"/>
      <c r="F193" s="127"/>
      <c r="G193" s="127"/>
      <c r="H193" s="127"/>
      <c r="I193" s="128"/>
      <c r="J193" s="128"/>
      <c r="K193" s="128"/>
      <c r="L193" s="128"/>
      <c r="M193" s="224"/>
      <c r="N193" s="128"/>
      <c r="O193" s="128"/>
      <c r="P193" s="125"/>
      <c r="Q193" s="224"/>
      <c r="R193" s="224"/>
      <c r="S193" s="125"/>
      <c r="T193" s="125"/>
      <c r="U193" s="125"/>
      <c r="V193" s="225"/>
      <c r="W193" s="225"/>
      <c r="X193" s="225"/>
      <c r="Y193" s="129"/>
      <c r="Z193" s="129"/>
      <c r="AA193" s="226"/>
      <c r="AB193" s="226"/>
      <c r="AC193" s="125"/>
      <c r="AD193" s="125"/>
      <c r="AE193" s="224"/>
      <c r="AF193" s="224"/>
      <c r="AG193" s="130"/>
      <c r="AH193" s="238" t="s">
        <v>141</v>
      </c>
      <c r="AI193" s="239"/>
      <c r="AJ193" s="131"/>
      <c r="AK193" s="132"/>
      <c r="AL193" s="132"/>
      <c r="AM193" s="132"/>
      <c r="AN193" s="132"/>
      <c r="AO193" s="132"/>
      <c r="AP193" s="133"/>
      <c r="AQ193" s="133">
        <f>SUM(AQ189:AQ192)</f>
        <v>0.28819444444444448</v>
      </c>
      <c r="AR193" s="133">
        <f>SUM(AR189:AR192)</f>
        <v>0.21874999999999994</v>
      </c>
      <c r="AS193" s="134">
        <f>SUM(AS189:AS192)</f>
        <v>4</v>
      </c>
      <c r="AT193" s="134"/>
      <c r="AU193" s="214"/>
      <c r="AV193" s="135"/>
      <c r="AW193" s="135"/>
      <c r="AX193" s="135"/>
      <c r="AY193" s="132"/>
      <c r="AZ193" s="132"/>
      <c r="BA193" s="132"/>
      <c r="BB193" s="132"/>
      <c r="BC193" s="136"/>
      <c r="BD193" s="135"/>
      <c r="BE193" s="135"/>
      <c r="BF193" s="137"/>
      <c r="BG193" s="137"/>
      <c r="BH193" s="239"/>
      <c r="BI193" s="239"/>
      <c r="BJ193" s="239"/>
      <c r="BK193" s="138"/>
      <c r="BL193" s="138"/>
      <c r="BM193" s="138"/>
      <c r="BN193" s="138"/>
      <c r="BO193" s="138"/>
      <c r="BP193" s="139"/>
      <c r="BQ193" s="139"/>
      <c r="BR193" s="139"/>
      <c r="BS193" s="139"/>
      <c r="BT193" s="140"/>
      <c r="BU193" s="140"/>
      <c r="BV193" s="140"/>
      <c r="BW193" s="132"/>
      <c r="BX193" s="132"/>
      <c r="BY193" s="132"/>
      <c r="BZ193" s="132"/>
      <c r="CA193" s="132"/>
      <c r="CB193" s="132"/>
      <c r="CC193" s="132"/>
      <c r="CD193" s="132"/>
      <c r="CE193" s="132"/>
      <c r="CF193" s="132"/>
      <c r="CG193" s="132"/>
      <c r="CH193" s="132"/>
      <c r="CI193" s="214"/>
      <c r="CJ193" s="132"/>
      <c r="CK193" s="135">
        <f>SUM(CK189:CK192)</f>
        <v>6.4020263157894739</v>
      </c>
      <c r="CL193" s="132"/>
      <c r="CM193" s="135">
        <f>SUM(CM189:CM192)</f>
        <v>67.080399999999997</v>
      </c>
      <c r="CN193" s="135">
        <f>SUM(CN189:CN192)</f>
        <v>33.401102870813396</v>
      </c>
      <c r="CO193" s="135">
        <f>SUM(CO189:CO192)</f>
        <v>1458270.1766512727</v>
      </c>
      <c r="CP193" s="135">
        <f>SUM(CP189:CP192)</f>
        <v>5541535.7280000001</v>
      </c>
      <c r="CQ193" s="135">
        <f>SUM(CQ189:CQ192)</f>
        <v>1.1028708133951071E-3</v>
      </c>
      <c r="CR193" s="132"/>
      <c r="CS193" s="132"/>
      <c r="CT193" s="132"/>
      <c r="CU193" s="132"/>
      <c r="CV193" s="132"/>
      <c r="CW193" s="141"/>
      <c r="CY193" s="214"/>
      <c r="CZ193" s="214"/>
    </row>
    <row r="194" spans="1:104" s="18" customFormat="1" ht="13.8" thickBot="1" x14ac:dyDescent="0.3">
      <c r="A194" s="100">
        <v>4360</v>
      </c>
      <c r="B194" s="51" t="str">
        <f t="shared" si="9"/>
        <v>4360-251-1</v>
      </c>
      <c r="C194" s="52">
        <v>56</v>
      </c>
      <c r="D194" s="53" t="s">
        <v>261</v>
      </c>
      <c r="E194" s="53" t="s">
        <v>295</v>
      </c>
      <c r="F194" s="53"/>
      <c r="G194" s="53"/>
      <c r="H194" s="53"/>
      <c r="I194" s="70"/>
      <c r="J194" s="54"/>
      <c r="K194" s="54"/>
      <c r="L194" s="54"/>
      <c r="M194" s="218"/>
      <c r="N194" s="54"/>
      <c r="O194" s="54"/>
      <c r="P194" s="51"/>
      <c r="Q194" s="218"/>
      <c r="R194" s="218"/>
      <c r="S194" s="51"/>
      <c r="T194" s="51"/>
      <c r="U194" s="51"/>
      <c r="V194" s="219"/>
      <c r="W194" s="219"/>
      <c r="X194" s="220"/>
      <c r="Y194" s="55"/>
      <c r="Z194" s="55"/>
      <c r="AA194" s="219"/>
      <c r="AB194" s="219"/>
      <c r="AC194" s="51"/>
      <c r="AD194" s="51"/>
      <c r="AE194" s="218"/>
      <c r="AF194" s="218"/>
      <c r="AG194" s="55"/>
      <c r="AH194" s="56">
        <v>1</v>
      </c>
      <c r="AI194" s="57">
        <v>44340</v>
      </c>
      <c r="AJ194" s="58" t="s">
        <v>207</v>
      </c>
      <c r="AK194" s="59" t="s">
        <v>208</v>
      </c>
      <c r="AL194" s="59" t="s">
        <v>209</v>
      </c>
      <c r="AM194" s="60">
        <v>0.85416666666666663</v>
      </c>
      <c r="AN194" s="60">
        <v>0.88194444444444453</v>
      </c>
      <c r="AO194" s="60">
        <v>3.472222222222222E-3</v>
      </c>
      <c r="AP194" s="60">
        <v>1.0416666666666666E-2</v>
      </c>
      <c r="AQ194" s="249">
        <f>IF(AP194&lt;AM194,(AP194+1)-AM194,AP194-AM194)</f>
        <v>0.15625000000000011</v>
      </c>
      <c r="AR194" s="61">
        <f>IF(AO194&lt;AN194,(AO194+1)-AN194,AO194-AN194)</f>
        <v>0.12152777777777779</v>
      </c>
      <c r="AS194" s="62">
        <f>IF(AR194&lt;&gt;0,1,"")</f>
        <v>1</v>
      </c>
      <c r="AT194" s="63">
        <f>IF(AM194&lt;&gt;0,AM194-(6/24)+1440,"")</f>
        <v>1440.6041666666667</v>
      </c>
      <c r="AU194" s="88">
        <v>20.3</v>
      </c>
      <c r="AV194" s="152"/>
      <c r="AW194" s="152"/>
      <c r="AX194" s="66"/>
      <c r="AY194" s="244">
        <v>23.7</v>
      </c>
      <c r="AZ194" s="111"/>
      <c r="BA194" s="111">
        <v>7.2</v>
      </c>
      <c r="BB194" s="66"/>
      <c r="BC194" s="51">
        <v>69075</v>
      </c>
      <c r="BD194" s="65">
        <f>BC194*0.0004536</f>
        <v>31.332420000000003</v>
      </c>
      <c r="BE194" s="67"/>
      <c r="BF194" s="68"/>
      <c r="BG194" s="68"/>
      <c r="BH194" s="69">
        <v>3</v>
      </c>
      <c r="BI194" s="70"/>
      <c r="BJ194" s="70"/>
      <c r="BK194" s="70"/>
      <c r="BL194" s="70"/>
      <c r="BM194" s="71"/>
      <c r="BN194" s="71"/>
      <c r="BO194" s="71"/>
      <c r="BP194" s="72">
        <v>3</v>
      </c>
      <c r="BQ194" s="73"/>
      <c r="BR194" s="73"/>
      <c r="BS194" s="73"/>
      <c r="BT194" s="74"/>
      <c r="BU194" s="75"/>
      <c r="BV194" s="74"/>
      <c r="BW194" s="51"/>
      <c r="BX194" s="51"/>
      <c r="BY194" s="51"/>
      <c r="BZ194" s="51"/>
      <c r="CA194" s="51"/>
      <c r="CB194" s="51"/>
      <c r="CC194" s="51"/>
      <c r="CD194" s="51"/>
      <c r="CE194" s="51"/>
      <c r="CF194" s="51"/>
      <c r="CG194" s="51"/>
      <c r="CH194" s="51"/>
      <c r="CI194" s="212">
        <v>31.398</v>
      </c>
      <c r="CJ194" s="51"/>
      <c r="CK194" s="65">
        <f>((CJ194/3.8)*6.7)/1000</f>
        <v>0</v>
      </c>
      <c r="CL194" s="76">
        <v>6593</v>
      </c>
      <c r="CM194" s="67">
        <f>((CL194*6.7)/1)/1000</f>
        <v>44.173099999999998</v>
      </c>
      <c r="CN194" s="67">
        <f>IF(A194="","",IF(CK194=0,CM194,CK194)/2.2)</f>
        <v>20.078681818181817</v>
      </c>
      <c r="CO194" s="67">
        <f>IF(A194="","",(CP194/$BD$4))</f>
        <v>29960.355635528729</v>
      </c>
      <c r="CP194" s="67">
        <f>IF(A194="","",IF(CJ194="",(AJ194*$BA$4),CJ194))</f>
        <v>113851.59199999999</v>
      </c>
      <c r="CQ194" s="64">
        <f>CN194-AU194</f>
        <v>-0.22131818181818375</v>
      </c>
      <c r="CR194" s="67">
        <f>AY194-BA194</f>
        <v>16.5</v>
      </c>
      <c r="CS194" s="155" t="s">
        <v>290</v>
      </c>
      <c r="CT194" s="199">
        <v>44340</v>
      </c>
      <c r="CU194" s="200">
        <v>0.80208333333333337</v>
      </c>
      <c r="CV194" s="200">
        <v>0.82986111111111116</v>
      </c>
      <c r="CW194" s="201" t="s">
        <v>522</v>
      </c>
      <c r="CY194" s="228" t="s">
        <v>697</v>
      </c>
      <c r="CZ194" s="228"/>
    </row>
    <row r="195" spans="1:104" s="18" customFormat="1" ht="13.8" hidden="1" thickBot="1" x14ac:dyDescent="0.3">
      <c r="A195" s="100"/>
      <c r="B195" s="76" t="str">
        <f t="shared" si="9"/>
        <v/>
      </c>
      <c r="C195" s="77"/>
      <c r="D195" s="83"/>
      <c r="E195" s="83"/>
      <c r="F195" s="83"/>
      <c r="G195" s="83"/>
      <c r="H195" s="76"/>
      <c r="I195" s="76"/>
      <c r="J195" s="78"/>
      <c r="K195" s="78"/>
      <c r="L195" s="78"/>
      <c r="M195" s="221"/>
      <c r="N195" s="78"/>
      <c r="O195" s="78"/>
      <c r="P195" s="76"/>
      <c r="Q195" s="221"/>
      <c r="R195" s="221"/>
      <c r="S195" s="76"/>
      <c r="T195" s="76"/>
      <c r="U195" s="76"/>
      <c r="V195" s="222"/>
      <c r="W195" s="222"/>
      <c r="X195" s="222"/>
      <c r="Y195" s="79"/>
      <c r="Z195" s="79"/>
      <c r="AA195" s="223"/>
      <c r="AB195" s="223"/>
      <c r="AC195" s="76"/>
      <c r="AD195" s="76"/>
      <c r="AE195" s="221"/>
      <c r="AF195" s="221"/>
      <c r="AG195" s="79"/>
      <c r="AH195" s="80">
        <v>2</v>
      </c>
      <c r="AI195" s="81"/>
      <c r="AJ195" s="82"/>
      <c r="AK195" s="83"/>
      <c r="AL195" s="83"/>
      <c r="AM195" s="84"/>
      <c r="AN195" s="84"/>
      <c r="AO195" s="84"/>
      <c r="AP195" s="84"/>
      <c r="AQ195" s="85">
        <f>IF(AP195&lt;AM195,(AP195+1)-AM195,AP195-AM195)</f>
        <v>0</v>
      </c>
      <c r="AR195" s="85">
        <f>IF(AO195&lt;AN195,(AO195+1)-AN195,AO195-AN195)</f>
        <v>0</v>
      </c>
      <c r="AS195" s="86" t="str">
        <f>IF(AR195&lt;&gt;0,1,"")</f>
        <v/>
      </c>
      <c r="AT195" s="87" t="str">
        <f>IF(AM195&lt;&gt;0,AM195-(6/24)+1440,"")</f>
        <v/>
      </c>
      <c r="AU195" s="88"/>
      <c r="AV195" s="152"/>
      <c r="AW195" s="152"/>
      <c r="AX195" s="66"/>
      <c r="AY195" s="111"/>
      <c r="AZ195" s="111"/>
      <c r="BA195" s="111"/>
      <c r="BB195" s="88"/>
      <c r="BC195" s="90"/>
      <c r="BD195" s="89">
        <f>BC195*0.0004536</f>
        <v>0</v>
      </c>
      <c r="BE195" s="91"/>
      <c r="BF195" s="92"/>
      <c r="BG195" s="92"/>
      <c r="BH195" s="80">
        <v>4</v>
      </c>
      <c r="BI195" s="93"/>
      <c r="BJ195" s="93"/>
      <c r="BK195" s="93"/>
      <c r="BL195" s="93"/>
      <c r="BM195" s="94"/>
      <c r="BN195" s="94"/>
      <c r="BO195" s="94"/>
      <c r="BP195" s="95">
        <v>4</v>
      </c>
      <c r="BQ195" s="96"/>
      <c r="BR195" s="96"/>
      <c r="BS195" s="96"/>
      <c r="BT195" s="97"/>
      <c r="BU195" s="98"/>
      <c r="BV195" s="97"/>
      <c r="BW195" s="76"/>
      <c r="BX195" s="76"/>
      <c r="BY195" s="76"/>
      <c r="BZ195" s="76"/>
      <c r="CA195" s="76"/>
      <c r="CB195" s="76"/>
      <c r="CC195" s="76"/>
      <c r="CD195" s="76"/>
      <c r="CE195" s="76"/>
      <c r="CF195" s="76"/>
      <c r="CG195" s="76"/>
      <c r="CH195" s="76"/>
      <c r="CI195" s="212"/>
      <c r="CJ195" s="76"/>
      <c r="CK195" s="89">
        <f>((CJ195/3.8)*6.7)/1000</f>
        <v>0</v>
      </c>
      <c r="CL195" s="76"/>
      <c r="CM195" s="91">
        <f>((CL195*6.7)/1)/1000</f>
        <v>0</v>
      </c>
      <c r="CN195" s="91" t="str">
        <f>IF(A195="","",IF(CK195=0,CM195,CK195)/2.2)</f>
        <v/>
      </c>
      <c r="CO195" s="91" t="str">
        <f>IF(A195="","",(CP195/$BD$4))</f>
        <v/>
      </c>
      <c r="CP195" s="91" t="str">
        <f>IF(A195="","",IF(CJ195="",(AJ195*$BA$4),CJ195))</f>
        <v/>
      </c>
      <c r="CQ195" s="99"/>
      <c r="CR195" s="91">
        <f>AY195-BA195</f>
        <v>0</v>
      </c>
      <c r="CS195" s="168" t="s">
        <v>142</v>
      </c>
      <c r="CT195" s="81"/>
      <c r="CU195" s="192"/>
      <c r="CV195" s="192"/>
      <c r="CW195" s="169"/>
      <c r="CY195" s="83"/>
      <c r="CZ195" s="83"/>
    </row>
    <row r="196" spans="1:104" s="18" customFormat="1" ht="13.8" hidden="1" thickBot="1" x14ac:dyDescent="0.3">
      <c r="A196" s="100"/>
      <c r="B196" s="76" t="str">
        <f t="shared" si="9"/>
        <v/>
      </c>
      <c r="C196" s="77"/>
      <c r="D196" s="83"/>
      <c r="E196" s="83"/>
      <c r="F196" s="83"/>
      <c r="G196" s="76"/>
      <c r="H196" s="76"/>
      <c r="I196" s="76"/>
      <c r="J196" s="78"/>
      <c r="K196" s="78"/>
      <c r="L196" s="78"/>
      <c r="M196" s="221"/>
      <c r="N196" s="78"/>
      <c r="O196" s="78"/>
      <c r="P196" s="76"/>
      <c r="Q196" s="221"/>
      <c r="R196" s="221"/>
      <c r="S196" s="76"/>
      <c r="T196" s="76"/>
      <c r="U196" s="76"/>
      <c r="V196" s="222"/>
      <c r="W196" s="222"/>
      <c r="X196" s="222"/>
      <c r="Y196" s="79"/>
      <c r="Z196" s="79"/>
      <c r="AA196" s="223"/>
      <c r="AB196" s="223"/>
      <c r="AC196" s="76"/>
      <c r="AD196" s="76"/>
      <c r="AE196" s="221"/>
      <c r="AF196" s="221"/>
      <c r="AG196" s="79"/>
      <c r="AH196" s="80">
        <v>3</v>
      </c>
      <c r="AI196" s="81"/>
      <c r="AJ196" s="82"/>
      <c r="AK196" s="83"/>
      <c r="AL196" s="83"/>
      <c r="AM196" s="84"/>
      <c r="AN196" s="84"/>
      <c r="AO196" s="84"/>
      <c r="AP196" s="192"/>
      <c r="AQ196" s="85">
        <f>IF(AP196&lt;AM196,(AP196+1)-AM196,AP196-AM196)</f>
        <v>0</v>
      </c>
      <c r="AR196" s="85">
        <f>IF(AO196&lt;AN196,(AO196+1)-AN196,AO196-AN196)</f>
        <v>0</v>
      </c>
      <c r="AS196" s="86" t="str">
        <f>IF(AR196&lt;&gt;0,1,"")</f>
        <v/>
      </c>
      <c r="AT196" s="87" t="str">
        <f>IF(AM196&lt;&gt;0,AM196-(6/24)+1440,"")</f>
        <v/>
      </c>
      <c r="AU196" s="88"/>
      <c r="AV196" s="152"/>
      <c r="AW196" s="152"/>
      <c r="AX196" s="66"/>
      <c r="AY196" s="111"/>
      <c r="AZ196" s="111"/>
      <c r="BA196" s="111"/>
      <c r="BB196" s="88"/>
      <c r="BC196" s="90"/>
      <c r="BD196" s="89">
        <f>BC196*0.0004536</f>
        <v>0</v>
      </c>
      <c r="BE196" s="91"/>
      <c r="BF196" s="92"/>
      <c r="BG196" s="92"/>
      <c r="BH196" s="80"/>
      <c r="BI196" s="93"/>
      <c r="BJ196" s="93"/>
      <c r="BK196" s="93"/>
      <c r="BL196" s="93"/>
      <c r="BM196" s="94"/>
      <c r="BN196" s="94"/>
      <c r="BO196" s="94"/>
      <c r="BP196" s="95"/>
      <c r="BQ196" s="96"/>
      <c r="BR196" s="96"/>
      <c r="BS196" s="96"/>
      <c r="BT196" s="97"/>
      <c r="BU196" s="98"/>
      <c r="BV196" s="97"/>
      <c r="BW196" s="76"/>
      <c r="BX196" s="76"/>
      <c r="BY196" s="76"/>
      <c r="BZ196" s="76"/>
      <c r="CA196" s="76"/>
      <c r="CB196" s="76"/>
      <c r="CC196" s="76"/>
      <c r="CD196" s="76"/>
      <c r="CE196" s="76"/>
      <c r="CF196" s="76"/>
      <c r="CG196" s="76"/>
      <c r="CH196" s="76"/>
      <c r="CI196" s="212"/>
      <c r="CJ196" s="76"/>
      <c r="CK196" s="89">
        <f>((CJ196/3.8)*6.7)/1000</f>
        <v>0</v>
      </c>
      <c r="CL196" s="76"/>
      <c r="CM196" s="91">
        <f>((CL196*6.7)/1)/1000</f>
        <v>0</v>
      </c>
      <c r="CN196" s="91" t="str">
        <f>IF(A196="","",IF(CK196=0,CM196,CK196)/2.2)</f>
        <v/>
      </c>
      <c r="CO196" s="91" t="str">
        <f>IF(A196="","",(CP196/$BD$4))</f>
        <v/>
      </c>
      <c r="CP196" s="91" t="str">
        <f>IF(A196="","",IF(CJ196="",(AJ196*$BA$4),CJ196))</f>
        <v/>
      </c>
      <c r="CQ196" s="99"/>
      <c r="CR196" s="91">
        <f>AY196-BA196</f>
        <v>0</v>
      </c>
      <c r="CS196" s="83"/>
      <c r="CT196" s="81"/>
      <c r="CU196" s="192"/>
      <c r="CV196" s="192"/>
      <c r="CW196" s="169"/>
      <c r="CY196" s="76"/>
      <c r="CZ196" s="76"/>
    </row>
    <row r="197" spans="1:104" s="18" customFormat="1" ht="13.8" hidden="1" thickBot="1" x14ac:dyDescent="0.3">
      <c r="A197" s="100"/>
      <c r="B197" s="76" t="str">
        <f t="shared" si="9"/>
        <v/>
      </c>
      <c r="C197" s="77"/>
      <c r="D197" s="83"/>
      <c r="E197" s="83"/>
      <c r="F197" s="83"/>
      <c r="G197" s="76"/>
      <c r="H197" s="76"/>
      <c r="I197" s="76"/>
      <c r="J197" s="78"/>
      <c r="K197" s="78"/>
      <c r="L197" s="78"/>
      <c r="M197" s="221"/>
      <c r="N197" s="78"/>
      <c r="O197" s="78"/>
      <c r="P197" s="76"/>
      <c r="Q197" s="221"/>
      <c r="R197" s="221"/>
      <c r="S197" s="76"/>
      <c r="T197" s="76"/>
      <c r="U197" s="76"/>
      <c r="V197" s="222"/>
      <c r="W197" s="222"/>
      <c r="X197" s="222"/>
      <c r="Y197" s="79"/>
      <c r="Z197" s="79"/>
      <c r="AA197" s="223"/>
      <c r="AB197" s="223"/>
      <c r="AC197" s="76"/>
      <c r="AD197" s="76"/>
      <c r="AE197" s="221"/>
      <c r="AF197" s="221"/>
      <c r="AG197" s="79"/>
      <c r="AH197" s="102">
        <v>4</v>
      </c>
      <c r="AI197" s="103"/>
      <c r="AJ197" s="104"/>
      <c r="AK197" s="105"/>
      <c r="AL197" s="106"/>
      <c r="AM197" s="107"/>
      <c r="AN197" s="107"/>
      <c r="AO197" s="107"/>
      <c r="AP197" s="107"/>
      <c r="AQ197" s="108">
        <f>IF(AP197&lt;AM197,(AP197+1)-AM197,AP197-AM197)</f>
        <v>0</v>
      </c>
      <c r="AR197" s="108">
        <f>IF(AO197&lt;AN197,(AO197+1)-AN197,AO197-AN197)</f>
        <v>0</v>
      </c>
      <c r="AS197" s="109" t="str">
        <f>IF(AR197&lt;&gt;0,1,"")</f>
        <v/>
      </c>
      <c r="AT197" s="110" t="str">
        <f>IF(AM197&lt;&gt;0,AM197-(6/24)+1440,"")</f>
        <v/>
      </c>
      <c r="AU197" s="111"/>
      <c r="AV197" s="112"/>
      <c r="AW197" s="112"/>
      <c r="AX197" s="111"/>
      <c r="AY197" s="88"/>
      <c r="AZ197" s="240"/>
      <c r="BA197" s="111"/>
      <c r="BB197" s="111"/>
      <c r="BC197" s="113"/>
      <c r="BD197" s="112">
        <f>BC197*0.0004536</f>
        <v>0</v>
      </c>
      <c r="BE197" s="114"/>
      <c r="BF197" s="115"/>
      <c r="BG197" s="115"/>
      <c r="BH197" s="102"/>
      <c r="BI197" s="116"/>
      <c r="BJ197" s="116"/>
      <c r="BK197" s="116"/>
      <c r="BL197" s="116"/>
      <c r="BM197" s="117"/>
      <c r="BN197" s="117"/>
      <c r="BO197" s="117"/>
      <c r="BP197" s="118"/>
      <c r="BQ197" s="119"/>
      <c r="BR197" s="119"/>
      <c r="BS197" s="119"/>
      <c r="BT197" s="120"/>
      <c r="BU197" s="121"/>
      <c r="BV197" s="120"/>
      <c r="BW197" s="122"/>
      <c r="BX197" s="122"/>
      <c r="BY197" s="122"/>
      <c r="BZ197" s="122"/>
      <c r="CA197" s="122"/>
      <c r="CB197" s="122"/>
      <c r="CC197" s="122"/>
      <c r="CD197" s="122"/>
      <c r="CE197" s="122"/>
      <c r="CF197" s="122"/>
      <c r="CG197" s="122"/>
      <c r="CH197" s="122"/>
      <c r="CI197" s="212"/>
      <c r="CJ197" s="122"/>
      <c r="CK197" s="112">
        <f>((CJ197/3.8)*6.7)/1000</f>
        <v>0</v>
      </c>
      <c r="CL197" s="122"/>
      <c r="CM197" s="114">
        <f>((CL197*6.7)/1)/1000</f>
        <v>0</v>
      </c>
      <c r="CN197" s="114" t="str">
        <f>IF(A197="","",IF(CK197=0,CM197,CK197)/2.2)</f>
        <v/>
      </c>
      <c r="CO197" s="114" t="str">
        <f>IF(A197="","",(CP197/$BD$4))</f>
        <v/>
      </c>
      <c r="CP197" s="114" t="str">
        <f>IF(A197="","",IF(CJ197="",(AJ197*$BA$4),CJ197))</f>
        <v/>
      </c>
      <c r="CQ197" s="99"/>
      <c r="CR197" s="114">
        <f>AY197-BA197</f>
        <v>0</v>
      </c>
      <c r="CS197" s="122"/>
      <c r="CT197" s="202"/>
      <c r="CU197" s="203"/>
      <c r="CV197" s="203"/>
      <c r="CW197" s="204"/>
      <c r="CY197" s="76"/>
      <c r="CZ197" s="76"/>
    </row>
    <row r="198" spans="1:104" s="18" customFormat="1" ht="13.8" hidden="1" thickBot="1" x14ac:dyDescent="0.3">
      <c r="A198" s="124"/>
      <c r="B198" s="125" t="str">
        <f t="shared" si="9"/>
        <v/>
      </c>
      <c r="C198" s="126"/>
      <c r="D198" s="127"/>
      <c r="E198" s="127"/>
      <c r="F198" s="127"/>
      <c r="G198" s="127"/>
      <c r="H198" s="127"/>
      <c r="I198" s="128"/>
      <c r="J198" s="128"/>
      <c r="K198" s="128"/>
      <c r="L198" s="128"/>
      <c r="M198" s="224"/>
      <c r="N198" s="128"/>
      <c r="O198" s="128"/>
      <c r="P198" s="125"/>
      <c r="Q198" s="224"/>
      <c r="R198" s="224"/>
      <c r="S198" s="125"/>
      <c r="T198" s="125"/>
      <c r="U198" s="125"/>
      <c r="V198" s="225"/>
      <c r="W198" s="225"/>
      <c r="X198" s="225"/>
      <c r="Y198" s="129"/>
      <c r="Z198" s="129"/>
      <c r="AA198" s="226"/>
      <c r="AB198" s="226"/>
      <c r="AC198" s="125"/>
      <c r="AD198" s="125"/>
      <c r="AE198" s="224"/>
      <c r="AF198" s="224"/>
      <c r="AG198" s="130"/>
      <c r="AH198" s="238" t="s">
        <v>141</v>
      </c>
      <c r="AI198" s="239"/>
      <c r="AJ198" s="131"/>
      <c r="AK198" s="132"/>
      <c r="AL198" s="132"/>
      <c r="AM198" s="132"/>
      <c r="AN198" s="132"/>
      <c r="AO198" s="132"/>
      <c r="AP198" s="133"/>
      <c r="AQ198" s="133">
        <f>SUM(AQ194:AQ197)</f>
        <v>0.15625000000000011</v>
      </c>
      <c r="AR198" s="133">
        <f>SUM(AR194:AR197)</f>
        <v>0.12152777777777779</v>
      </c>
      <c r="AS198" s="134">
        <f>SUM(AS194:AS197)</f>
        <v>1</v>
      </c>
      <c r="AT198" s="134"/>
      <c r="AU198" s="214"/>
      <c r="AV198" s="135"/>
      <c r="AW198" s="135"/>
      <c r="AX198" s="135"/>
      <c r="AY198" s="132"/>
      <c r="AZ198" s="132"/>
      <c r="BA198" s="132"/>
      <c r="BB198" s="132"/>
      <c r="BC198" s="136"/>
      <c r="BD198" s="135"/>
      <c r="BE198" s="135"/>
      <c r="BF198" s="137"/>
      <c r="BG198" s="137"/>
      <c r="BH198" s="239"/>
      <c r="BI198" s="239"/>
      <c r="BJ198" s="239"/>
      <c r="BK198" s="138"/>
      <c r="BL198" s="138"/>
      <c r="BM198" s="138"/>
      <c r="BN198" s="138"/>
      <c r="BO198" s="138"/>
      <c r="BP198" s="139"/>
      <c r="BQ198" s="139"/>
      <c r="BR198" s="139"/>
      <c r="BS198" s="139"/>
      <c r="BT198" s="140"/>
      <c r="BU198" s="140"/>
      <c r="BV198" s="140"/>
      <c r="BW198" s="132"/>
      <c r="BX198" s="132"/>
      <c r="BY198" s="132"/>
      <c r="BZ198" s="132"/>
      <c r="CA198" s="132"/>
      <c r="CB198" s="132"/>
      <c r="CC198" s="132"/>
      <c r="CD198" s="132"/>
      <c r="CE198" s="132"/>
      <c r="CF198" s="132"/>
      <c r="CG198" s="132"/>
      <c r="CH198" s="132"/>
      <c r="CI198" s="214"/>
      <c r="CJ198" s="132"/>
      <c r="CK198" s="135">
        <f>SUM(CK194:CK197)</f>
        <v>0</v>
      </c>
      <c r="CL198" s="132"/>
      <c r="CM198" s="135">
        <f>SUM(CM194:CM197)</f>
        <v>44.173099999999998</v>
      </c>
      <c r="CN198" s="135">
        <f>SUM(CN194:CN197)</f>
        <v>20.078681818181817</v>
      </c>
      <c r="CO198" s="135">
        <f>SUM(CO194:CO197)</f>
        <v>29960.355635528729</v>
      </c>
      <c r="CP198" s="135">
        <f>SUM(CP194:CP197)</f>
        <v>113851.59199999999</v>
      </c>
      <c r="CQ198" s="135">
        <f>SUM(CQ194:CQ197)</f>
        <v>-0.22131818181818375</v>
      </c>
      <c r="CR198" s="132"/>
      <c r="CS198" s="132"/>
      <c r="CT198" s="132"/>
      <c r="CU198" s="132"/>
      <c r="CV198" s="132"/>
      <c r="CW198" s="141"/>
      <c r="CY198" s="214"/>
      <c r="CZ198" s="214"/>
    </row>
    <row r="199" spans="1:104" s="18" customFormat="1" ht="13.8" thickBot="1" x14ac:dyDescent="0.3">
      <c r="A199" s="100">
        <v>4361</v>
      </c>
      <c r="B199" s="51" t="str">
        <f t="shared" si="9"/>
        <v>4361-4119-1</v>
      </c>
      <c r="C199" s="52">
        <v>66</v>
      </c>
      <c r="D199" s="53" t="s">
        <v>205</v>
      </c>
      <c r="E199" s="53" t="s">
        <v>302</v>
      </c>
      <c r="F199" s="53" t="s">
        <v>637</v>
      </c>
      <c r="G199" s="53" t="s">
        <v>616</v>
      </c>
      <c r="H199" s="53" t="s">
        <v>494</v>
      </c>
      <c r="I199" s="70"/>
      <c r="J199" s="54"/>
      <c r="K199" s="54"/>
      <c r="L199" s="54"/>
      <c r="M199" s="218"/>
      <c r="N199" s="54"/>
      <c r="O199" s="54"/>
      <c r="P199" s="51"/>
      <c r="Q199" s="218"/>
      <c r="R199" s="218"/>
      <c r="S199" s="51"/>
      <c r="T199" s="51"/>
      <c r="U199" s="51"/>
      <c r="V199" s="219"/>
      <c r="W199" s="219"/>
      <c r="X199" s="220"/>
      <c r="Y199" s="55"/>
      <c r="Z199" s="55"/>
      <c r="AA199" s="219"/>
      <c r="AB199" s="219"/>
      <c r="AC199" s="51"/>
      <c r="AD199" s="51"/>
      <c r="AE199" s="218"/>
      <c r="AF199" s="218"/>
      <c r="AG199" s="55"/>
      <c r="AH199" s="56">
        <v>1</v>
      </c>
      <c r="AI199" s="57">
        <v>44341</v>
      </c>
      <c r="AJ199" s="58" t="s">
        <v>490</v>
      </c>
      <c r="AK199" s="59" t="s">
        <v>209</v>
      </c>
      <c r="AL199" s="59" t="s">
        <v>492</v>
      </c>
      <c r="AM199" s="60">
        <v>0.2673611111111111</v>
      </c>
      <c r="AN199" s="60">
        <v>0.28472222222222221</v>
      </c>
      <c r="AO199" s="60">
        <v>0.50694444444444442</v>
      </c>
      <c r="AP199" s="60">
        <v>0.51388888888888895</v>
      </c>
      <c r="AQ199" s="61">
        <f>IF(AP199&lt;AM199,(AP199+1)-AM199,AP199-AM199)</f>
        <v>0.24652777777777785</v>
      </c>
      <c r="AR199" s="61">
        <f>IF(AO199&lt;AN199,(AO199+1)-AN199,AO199-AN199)</f>
        <v>0.22222222222222221</v>
      </c>
      <c r="AS199" s="62">
        <f>IF(AR199&lt;&gt;0,1,"")</f>
        <v>1</v>
      </c>
      <c r="AT199" s="63">
        <f>IF(AM199&lt;&gt;0,AM199-(6/24)+1440,"")</f>
        <v>1440.0173611111111</v>
      </c>
      <c r="AU199" s="88">
        <v>32.299999999999997</v>
      </c>
      <c r="AV199" s="152"/>
      <c r="AW199" s="152"/>
      <c r="AX199" s="66"/>
      <c r="AY199" s="244">
        <v>38.700000000000003</v>
      </c>
      <c r="AZ199" s="111"/>
      <c r="BA199" s="111">
        <v>10</v>
      </c>
      <c r="BB199" s="66"/>
      <c r="BC199" s="51">
        <v>49583</v>
      </c>
      <c r="BD199" s="65">
        <f>BC199*0.0004536</f>
        <v>22.490848800000002</v>
      </c>
      <c r="BE199" s="67"/>
      <c r="BF199" s="68"/>
      <c r="BG199" s="68"/>
      <c r="BH199" s="69">
        <v>3</v>
      </c>
      <c r="BI199" s="70"/>
      <c r="BJ199" s="70"/>
      <c r="BK199" s="70"/>
      <c r="BL199" s="70"/>
      <c r="BM199" s="71"/>
      <c r="BN199" s="71"/>
      <c r="BO199" s="71"/>
      <c r="BP199" s="72">
        <v>3</v>
      </c>
      <c r="BQ199" s="73"/>
      <c r="BR199" s="73"/>
      <c r="BS199" s="73"/>
      <c r="BT199" s="74"/>
      <c r="BU199" s="75"/>
      <c r="BV199" s="74"/>
      <c r="BW199" s="51"/>
      <c r="BX199" s="51"/>
      <c r="BY199" s="51"/>
      <c r="BZ199" s="51"/>
      <c r="CA199" s="51"/>
      <c r="CB199" s="51"/>
      <c r="CC199" s="51"/>
      <c r="CD199" s="51"/>
      <c r="CE199" s="51"/>
      <c r="CF199" s="51"/>
      <c r="CG199" s="51"/>
      <c r="CH199" s="51"/>
      <c r="CI199" s="212">
        <v>21.146000000000001</v>
      </c>
      <c r="CJ199" s="51">
        <v>40422</v>
      </c>
      <c r="CK199" s="65">
        <f>((CJ199/3.8)*6.7)/1000</f>
        <v>71.270368421052638</v>
      </c>
      <c r="CL199" s="76"/>
      <c r="CM199" s="67">
        <f>((CL199*6.7)/1)/1000</f>
        <v>0</v>
      </c>
      <c r="CN199" s="67">
        <f>IF(A199="","",IF(CK199=0,CM199,CK199)/2.2)</f>
        <v>32.395622009569379</v>
      </c>
      <c r="CO199" s="67">
        <f>IF(A199="","",(CP199/$BD$4))</f>
        <v>10637.159078981895</v>
      </c>
      <c r="CP199" s="67">
        <f>IF(A199="","",IF(CJ199="",(AJ199*$BA$4),CJ199))</f>
        <v>40422</v>
      </c>
      <c r="CQ199" s="64">
        <f>CN199-AU199</f>
        <v>9.5622009569382271E-2</v>
      </c>
      <c r="CR199" s="67">
        <f>AY199-BA199</f>
        <v>28.700000000000003</v>
      </c>
      <c r="CS199" s="155"/>
      <c r="CT199" s="199">
        <v>44341</v>
      </c>
      <c r="CU199" s="200">
        <v>0.99305555555555547</v>
      </c>
      <c r="CV199" s="200">
        <v>5.9027777777777783E-2</v>
      </c>
      <c r="CW199" s="201" t="s">
        <v>523</v>
      </c>
      <c r="CY199" s="228" t="s">
        <v>697</v>
      </c>
      <c r="CZ199" s="228"/>
    </row>
    <row r="200" spans="1:104" s="18" customFormat="1" ht="13.8" thickBot="1" x14ac:dyDescent="0.3">
      <c r="A200" s="100">
        <v>4361</v>
      </c>
      <c r="B200" s="76" t="str">
        <f t="shared" si="9"/>
        <v>4361-4118-2</v>
      </c>
      <c r="C200" s="77">
        <v>66</v>
      </c>
      <c r="D200" s="83" t="s">
        <v>205</v>
      </c>
      <c r="E200" s="83" t="s">
        <v>302</v>
      </c>
      <c r="F200" s="83" t="s">
        <v>637</v>
      </c>
      <c r="G200" s="83" t="s">
        <v>616</v>
      </c>
      <c r="H200" s="76" t="s">
        <v>494</v>
      </c>
      <c r="I200" s="76"/>
      <c r="J200" s="78"/>
      <c r="K200" s="78"/>
      <c r="L200" s="78"/>
      <c r="M200" s="221"/>
      <c r="N200" s="78"/>
      <c r="O200" s="78"/>
      <c r="P200" s="76"/>
      <c r="Q200" s="221"/>
      <c r="R200" s="221"/>
      <c r="S200" s="76"/>
      <c r="T200" s="76"/>
      <c r="U200" s="76"/>
      <c r="V200" s="222"/>
      <c r="W200" s="222"/>
      <c r="X200" s="222"/>
      <c r="Y200" s="79"/>
      <c r="Z200" s="79"/>
      <c r="AA200" s="223"/>
      <c r="AB200" s="223"/>
      <c r="AC200" s="76"/>
      <c r="AD200" s="76"/>
      <c r="AE200" s="221"/>
      <c r="AF200" s="221"/>
      <c r="AG200" s="79"/>
      <c r="AH200" s="80">
        <v>2</v>
      </c>
      <c r="AI200" s="81">
        <v>44341</v>
      </c>
      <c r="AJ200" s="82" t="s">
        <v>491</v>
      </c>
      <c r="AK200" s="83" t="s">
        <v>492</v>
      </c>
      <c r="AL200" s="83" t="s">
        <v>216</v>
      </c>
      <c r="AM200" s="84">
        <v>0.55902777777777779</v>
      </c>
      <c r="AN200" s="84">
        <v>0.57291666666666663</v>
      </c>
      <c r="AO200" s="84">
        <v>0.67708333333333337</v>
      </c>
      <c r="AP200" s="84">
        <v>0.68402777777777779</v>
      </c>
      <c r="AQ200" s="85">
        <f>IF(AP200&lt;AM200,(AP200+1)-AM200,AP200-AM200)</f>
        <v>0.125</v>
      </c>
      <c r="AR200" s="85">
        <f>IF(AO200&lt;AN200,(AO200+1)-AN200,AO200-AN200)</f>
        <v>0.10416666666666674</v>
      </c>
      <c r="AS200" s="86">
        <f>IF(AR200&lt;&gt;0,1,"")</f>
        <v>1</v>
      </c>
      <c r="AT200" s="87">
        <f>IF(AM200&lt;&gt;0,AM200-(6/24)+1440,"")</f>
        <v>1440.3090277777778</v>
      </c>
      <c r="AU200" s="254">
        <v>14.59</v>
      </c>
      <c r="AV200" s="152"/>
      <c r="AW200" s="152"/>
      <c r="AX200" s="66"/>
      <c r="AY200" s="111">
        <v>24.1</v>
      </c>
      <c r="AZ200" s="111"/>
      <c r="BA200" s="111">
        <v>9.6999999999999993</v>
      </c>
      <c r="BB200" s="88"/>
      <c r="BC200" s="90" t="s">
        <v>638</v>
      </c>
      <c r="BD200" s="89">
        <f>BC200*0.0004536</f>
        <v>31.585982400000002</v>
      </c>
      <c r="BE200" s="91"/>
      <c r="BF200" s="92"/>
      <c r="BG200" s="92"/>
      <c r="BH200" s="80">
        <v>4</v>
      </c>
      <c r="BI200" s="93"/>
      <c r="BJ200" s="93"/>
      <c r="BK200" s="93"/>
      <c r="BL200" s="93"/>
      <c r="BM200" s="94"/>
      <c r="BN200" s="94"/>
      <c r="BO200" s="94"/>
      <c r="BP200" s="95">
        <v>4</v>
      </c>
      <c r="BQ200" s="96"/>
      <c r="BR200" s="96"/>
      <c r="BS200" s="96"/>
      <c r="BT200" s="97"/>
      <c r="BU200" s="98"/>
      <c r="BV200" s="97"/>
      <c r="BW200" s="76"/>
      <c r="BX200" s="76"/>
      <c r="BY200" s="76"/>
      <c r="BZ200" s="76"/>
      <c r="CA200" s="76"/>
      <c r="CB200" s="76"/>
      <c r="CC200" s="76"/>
      <c r="CD200" s="76"/>
      <c r="CE200" s="76"/>
      <c r="CF200" s="76"/>
      <c r="CG200" s="76"/>
      <c r="CH200" s="76"/>
      <c r="CI200" s="212">
        <v>30.922000000000001</v>
      </c>
      <c r="CJ200" s="76"/>
      <c r="CK200" s="89">
        <f>((CJ200/3.8)*6.7)/1000</f>
        <v>0</v>
      </c>
      <c r="CL200" s="76">
        <v>4790</v>
      </c>
      <c r="CM200" s="91">
        <f>((CL200*6.7)/1)/1000</f>
        <v>32.093000000000004</v>
      </c>
      <c r="CN200" s="91">
        <f>IF(A200="","",IF(CK200=0,CM200,CK200)/2.2)</f>
        <v>14.587727272727273</v>
      </c>
      <c r="CO200" s="91">
        <f>IF(A200="","",(CP200/$BD$4))</f>
        <v>491540.81476935185</v>
      </c>
      <c r="CP200" s="91">
        <f>IF(A200="","",IF(CJ200="",(AJ200*$BA$4),CJ200))</f>
        <v>1867891.8559999999</v>
      </c>
      <c r="CQ200" s="255">
        <f>CN200-AU200</f>
        <v>-2.2727272727269821E-3</v>
      </c>
      <c r="CR200" s="91">
        <f>AY200-BA200</f>
        <v>14.400000000000002</v>
      </c>
      <c r="CS200" s="168"/>
      <c r="CT200" s="81"/>
      <c r="CU200" s="192"/>
      <c r="CV200" s="192"/>
      <c r="CW200" s="169"/>
      <c r="CY200" s="83" t="s">
        <v>697</v>
      </c>
      <c r="CZ200" s="83"/>
    </row>
    <row r="201" spans="1:104" s="18" customFormat="1" ht="13.8" hidden="1" thickBot="1" x14ac:dyDescent="0.3">
      <c r="A201" s="100"/>
      <c r="B201" s="76" t="str">
        <f t="shared" si="9"/>
        <v/>
      </c>
      <c r="C201" s="77"/>
      <c r="D201" s="83"/>
      <c r="E201" s="83"/>
      <c r="F201" s="83"/>
      <c r="G201" s="76"/>
      <c r="H201" s="76"/>
      <c r="I201" s="76"/>
      <c r="J201" s="78"/>
      <c r="K201" s="78"/>
      <c r="L201" s="78"/>
      <c r="M201" s="221"/>
      <c r="N201" s="78"/>
      <c r="O201" s="78"/>
      <c r="P201" s="76"/>
      <c r="Q201" s="221"/>
      <c r="R201" s="221"/>
      <c r="S201" s="76"/>
      <c r="T201" s="76"/>
      <c r="U201" s="76"/>
      <c r="V201" s="222"/>
      <c r="W201" s="222"/>
      <c r="X201" s="222"/>
      <c r="Y201" s="79"/>
      <c r="Z201" s="79"/>
      <c r="AA201" s="223"/>
      <c r="AB201" s="223"/>
      <c r="AC201" s="76"/>
      <c r="AD201" s="76"/>
      <c r="AE201" s="221"/>
      <c r="AF201" s="221"/>
      <c r="AG201" s="79"/>
      <c r="AH201" s="80">
        <v>3</v>
      </c>
      <c r="AI201" s="81"/>
      <c r="AJ201" s="82"/>
      <c r="AK201" s="83"/>
      <c r="AL201" s="83"/>
      <c r="AM201" s="84"/>
      <c r="AN201" s="84"/>
      <c r="AO201" s="84"/>
      <c r="AP201" s="192"/>
      <c r="AQ201" s="85">
        <f>IF(AP201&lt;AM201,(AP201+1)-AM201,AP201-AM201)</f>
        <v>0</v>
      </c>
      <c r="AR201" s="85">
        <f>IF(AO201&lt;AN201,(AO201+1)-AN201,AO201-AN201)</f>
        <v>0</v>
      </c>
      <c r="AS201" s="86" t="str">
        <f>IF(AR201&lt;&gt;0,1,"")</f>
        <v/>
      </c>
      <c r="AT201" s="87" t="str">
        <f>IF(AM201&lt;&gt;0,AM201-(6/24)+1440,"")</f>
        <v/>
      </c>
      <c r="AU201" s="88"/>
      <c r="AV201" s="152"/>
      <c r="AW201" s="152"/>
      <c r="AX201" s="66"/>
      <c r="AY201" s="111"/>
      <c r="AZ201" s="111"/>
      <c r="BA201" s="111"/>
      <c r="BB201" s="88"/>
      <c r="BC201" s="90"/>
      <c r="BD201" s="89">
        <f>BC201*0.0004536</f>
        <v>0</v>
      </c>
      <c r="BE201" s="91"/>
      <c r="BF201" s="92"/>
      <c r="BG201" s="92"/>
      <c r="BH201" s="80"/>
      <c r="BI201" s="93"/>
      <c r="BJ201" s="93"/>
      <c r="BK201" s="93"/>
      <c r="BL201" s="93"/>
      <c r="BM201" s="94"/>
      <c r="BN201" s="94"/>
      <c r="BO201" s="94"/>
      <c r="BP201" s="95"/>
      <c r="BQ201" s="96"/>
      <c r="BR201" s="96"/>
      <c r="BS201" s="96"/>
      <c r="BT201" s="97"/>
      <c r="BU201" s="98"/>
      <c r="BV201" s="97"/>
      <c r="BW201" s="76"/>
      <c r="BX201" s="76"/>
      <c r="BY201" s="76"/>
      <c r="BZ201" s="76"/>
      <c r="CA201" s="76"/>
      <c r="CB201" s="76"/>
      <c r="CC201" s="76"/>
      <c r="CD201" s="76"/>
      <c r="CE201" s="76"/>
      <c r="CF201" s="76"/>
      <c r="CG201" s="76"/>
      <c r="CH201" s="76"/>
      <c r="CI201" s="212"/>
      <c r="CJ201" s="76"/>
      <c r="CK201" s="89">
        <f>((CJ201/3.8)*6.7)/1000</f>
        <v>0</v>
      </c>
      <c r="CL201" s="76"/>
      <c r="CM201" s="91">
        <f>((CL201*6.7)/1)/1000</f>
        <v>0</v>
      </c>
      <c r="CN201" s="91" t="str">
        <f>IF(A201="","",IF(CK201=0,CM201,CK201)/2.2)</f>
        <v/>
      </c>
      <c r="CO201" s="91" t="str">
        <f>IF(A201="","",(CP201/$BD$4))</f>
        <v/>
      </c>
      <c r="CP201" s="91" t="str">
        <f>IF(A201="","",IF(CJ201="",(AJ201*$BA$4),CJ201))</f>
        <v/>
      </c>
      <c r="CQ201" s="99"/>
      <c r="CR201" s="91">
        <f>AY201-BA201</f>
        <v>0</v>
      </c>
      <c r="CS201" s="83"/>
      <c r="CT201" s="81"/>
      <c r="CU201" s="192"/>
      <c r="CV201" s="192"/>
      <c r="CW201" s="169"/>
      <c r="CY201" s="76"/>
      <c r="CZ201" s="76"/>
    </row>
    <row r="202" spans="1:104" s="18" customFormat="1" ht="13.8" hidden="1" thickBot="1" x14ac:dyDescent="0.3">
      <c r="A202" s="100"/>
      <c r="B202" s="76" t="str">
        <f t="shared" si="9"/>
        <v/>
      </c>
      <c r="C202" s="77"/>
      <c r="D202" s="83"/>
      <c r="E202" s="83"/>
      <c r="F202" s="83"/>
      <c r="G202" s="76"/>
      <c r="H202" s="76"/>
      <c r="I202" s="76"/>
      <c r="J202" s="78"/>
      <c r="K202" s="78"/>
      <c r="L202" s="78"/>
      <c r="M202" s="221"/>
      <c r="N202" s="78"/>
      <c r="O202" s="78"/>
      <c r="P202" s="76"/>
      <c r="Q202" s="221"/>
      <c r="R202" s="221"/>
      <c r="S202" s="76"/>
      <c r="T202" s="76"/>
      <c r="U202" s="76"/>
      <c r="V202" s="222"/>
      <c r="W202" s="222"/>
      <c r="X202" s="222"/>
      <c r="Y202" s="79"/>
      <c r="Z202" s="79"/>
      <c r="AA202" s="223"/>
      <c r="AB202" s="223"/>
      <c r="AC202" s="76"/>
      <c r="AD202" s="76"/>
      <c r="AE202" s="221"/>
      <c r="AF202" s="221"/>
      <c r="AG202" s="79"/>
      <c r="AH202" s="102">
        <v>4</v>
      </c>
      <c r="AI202" s="103"/>
      <c r="AJ202" s="104"/>
      <c r="AK202" s="105"/>
      <c r="AL202" s="106"/>
      <c r="AM202" s="107"/>
      <c r="AN202" s="107"/>
      <c r="AO202" s="107"/>
      <c r="AP202" s="107"/>
      <c r="AQ202" s="108">
        <f>IF(AP202&lt;AM202,(AP202+1)-AM202,AP202-AM202)</f>
        <v>0</v>
      </c>
      <c r="AR202" s="108">
        <f>IF(AO202&lt;AN202,(AO202+1)-AN202,AO202-AN202)</f>
        <v>0</v>
      </c>
      <c r="AS202" s="109" t="str">
        <f>IF(AR202&lt;&gt;0,1,"")</f>
        <v/>
      </c>
      <c r="AT202" s="110" t="str">
        <f>IF(AM202&lt;&gt;0,AM202-(6/24)+1440,"")</f>
        <v/>
      </c>
      <c r="AU202" s="111"/>
      <c r="AV202" s="112"/>
      <c r="AW202" s="112"/>
      <c r="AX202" s="111"/>
      <c r="AY202" s="88"/>
      <c r="AZ202" s="240"/>
      <c r="BA202" s="111"/>
      <c r="BB202" s="111"/>
      <c r="BC202" s="113"/>
      <c r="BD202" s="112">
        <f>BC202*0.0004536</f>
        <v>0</v>
      </c>
      <c r="BE202" s="114"/>
      <c r="BF202" s="115"/>
      <c r="BG202" s="115"/>
      <c r="BH202" s="102"/>
      <c r="BI202" s="116"/>
      <c r="BJ202" s="116"/>
      <c r="BK202" s="116"/>
      <c r="BL202" s="116"/>
      <c r="BM202" s="117"/>
      <c r="BN202" s="117"/>
      <c r="BO202" s="117"/>
      <c r="BP202" s="118"/>
      <c r="BQ202" s="119"/>
      <c r="BR202" s="119"/>
      <c r="BS202" s="119"/>
      <c r="BT202" s="120"/>
      <c r="BU202" s="121"/>
      <c r="BV202" s="120"/>
      <c r="BW202" s="122"/>
      <c r="BX202" s="122"/>
      <c r="BY202" s="122"/>
      <c r="BZ202" s="122"/>
      <c r="CA202" s="122"/>
      <c r="CB202" s="122"/>
      <c r="CC202" s="122"/>
      <c r="CD202" s="122"/>
      <c r="CE202" s="122"/>
      <c r="CF202" s="122"/>
      <c r="CG202" s="122"/>
      <c r="CH202" s="122"/>
      <c r="CI202" s="212"/>
      <c r="CJ202" s="122"/>
      <c r="CK202" s="112">
        <f>((CJ202/3.8)*6.7)/1000</f>
        <v>0</v>
      </c>
      <c r="CL202" s="122"/>
      <c r="CM202" s="114">
        <f>((CL202*6.7)/1)/1000</f>
        <v>0</v>
      </c>
      <c r="CN202" s="114" t="str">
        <f>IF(A202="","",IF(CK202=0,CM202,CK202)/2.2)</f>
        <v/>
      </c>
      <c r="CO202" s="114" t="str">
        <f>IF(A202="","",(CP202/$BD$4))</f>
        <v/>
      </c>
      <c r="CP202" s="114" t="str">
        <f>IF(A202="","",IF(CJ202="",(AJ202*$BA$4),CJ202))</f>
        <v/>
      </c>
      <c r="CQ202" s="99"/>
      <c r="CR202" s="114">
        <f>AY202-BA202</f>
        <v>0</v>
      </c>
      <c r="CS202" s="122"/>
      <c r="CT202" s="202"/>
      <c r="CU202" s="203"/>
      <c r="CV202" s="203"/>
      <c r="CW202" s="204"/>
      <c r="CY202" s="76"/>
      <c r="CZ202" s="76"/>
    </row>
    <row r="203" spans="1:104" s="18" customFormat="1" ht="13.8" hidden="1" thickBot="1" x14ac:dyDescent="0.3">
      <c r="A203" s="124"/>
      <c r="B203" s="125" t="str">
        <f t="shared" si="9"/>
        <v/>
      </c>
      <c r="C203" s="126"/>
      <c r="D203" s="127"/>
      <c r="E203" s="127"/>
      <c r="F203" s="127"/>
      <c r="G203" s="127"/>
      <c r="H203" s="127"/>
      <c r="I203" s="128"/>
      <c r="J203" s="128"/>
      <c r="K203" s="128"/>
      <c r="L203" s="128"/>
      <c r="M203" s="224"/>
      <c r="N203" s="128"/>
      <c r="O203" s="128"/>
      <c r="P203" s="125"/>
      <c r="Q203" s="224"/>
      <c r="R203" s="224"/>
      <c r="S203" s="125"/>
      <c r="T203" s="125"/>
      <c r="U203" s="125"/>
      <c r="V203" s="225"/>
      <c r="W203" s="225"/>
      <c r="X203" s="225"/>
      <c r="Y203" s="129"/>
      <c r="Z203" s="129"/>
      <c r="AA203" s="226"/>
      <c r="AB203" s="226"/>
      <c r="AC203" s="125"/>
      <c r="AD203" s="125"/>
      <c r="AE203" s="224"/>
      <c r="AF203" s="224"/>
      <c r="AG203" s="130"/>
      <c r="AH203" s="238" t="s">
        <v>141</v>
      </c>
      <c r="AI203" s="239"/>
      <c r="AJ203" s="131"/>
      <c r="AK203" s="132"/>
      <c r="AL203" s="132"/>
      <c r="AM203" s="132"/>
      <c r="AN203" s="132"/>
      <c r="AO203" s="132"/>
      <c r="AP203" s="133"/>
      <c r="AQ203" s="133">
        <f>SUM(AQ199:AQ202)</f>
        <v>0.37152777777777785</v>
      </c>
      <c r="AR203" s="133">
        <f>SUM(AR199:AR202)</f>
        <v>0.32638888888888895</v>
      </c>
      <c r="AS203" s="134">
        <f>SUM(AS199:AS202)</f>
        <v>2</v>
      </c>
      <c r="AT203" s="134"/>
      <c r="AU203" s="214"/>
      <c r="AV203" s="135"/>
      <c r="AW203" s="135"/>
      <c r="AX203" s="135"/>
      <c r="AY203" s="132"/>
      <c r="AZ203" s="132"/>
      <c r="BA203" s="132"/>
      <c r="BB203" s="132"/>
      <c r="BC203" s="136"/>
      <c r="BD203" s="135"/>
      <c r="BE203" s="135"/>
      <c r="BF203" s="137"/>
      <c r="BG203" s="137"/>
      <c r="BH203" s="239"/>
      <c r="BI203" s="239"/>
      <c r="BJ203" s="239"/>
      <c r="BK203" s="138"/>
      <c r="BL203" s="138"/>
      <c r="BM203" s="138"/>
      <c r="BN203" s="138"/>
      <c r="BO203" s="138"/>
      <c r="BP203" s="139"/>
      <c r="BQ203" s="139"/>
      <c r="BR203" s="139"/>
      <c r="BS203" s="139"/>
      <c r="BT203" s="140"/>
      <c r="BU203" s="140"/>
      <c r="BV203" s="140"/>
      <c r="BW203" s="132"/>
      <c r="BX203" s="132"/>
      <c r="BY203" s="132"/>
      <c r="BZ203" s="132"/>
      <c r="CA203" s="132"/>
      <c r="CB203" s="132"/>
      <c r="CC203" s="132"/>
      <c r="CD203" s="132"/>
      <c r="CE203" s="132"/>
      <c r="CF203" s="132"/>
      <c r="CG203" s="132"/>
      <c r="CH203" s="132"/>
      <c r="CI203" s="214"/>
      <c r="CJ203" s="132"/>
      <c r="CK203" s="135">
        <f>SUM(CK199:CK202)</f>
        <v>71.270368421052638</v>
      </c>
      <c r="CL203" s="132"/>
      <c r="CM203" s="135">
        <f>SUM(CM199:CM202)</f>
        <v>32.093000000000004</v>
      </c>
      <c r="CN203" s="135">
        <f>SUM(CN199:CN202)</f>
        <v>46.983349282296651</v>
      </c>
      <c r="CO203" s="135">
        <f>SUM(CO199:CO202)</f>
        <v>502177.97384833376</v>
      </c>
      <c r="CP203" s="135">
        <f>SUM(CP199:CP202)</f>
        <v>1908313.8559999999</v>
      </c>
      <c r="CQ203" s="135">
        <f>SUM(CQ199:CQ202)</f>
        <v>9.3349282296655289E-2</v>
      </c>
      <c r="CR203" s="132"/>
      <c r="CS203" s="132"/>
      <c r="CT203" s="132"/>
      <c r="CU203" s="132"/>
      <c r="CV203" s="132"/>
      <c r="CW203" s="141"/>
      <c r="CY203" s="214"/>
      <c r="CZ203" s="214"/>
    </row>
    <row r="204" spans="1:104" s="18" customFormat="1" x14ac:dyDescent="0.25">
      <c r="A204" s="100">
        <v>4362</v>
      </c>
      <c r="B204" s="51" t="str">
        <f t="shared" si="9"/>
        <v>4362-4112-1</v>
      </c>
      <c r="C204" s="52">
        <v>66</v>
      </c>
      <c r="D204" s="53" t="s">
        <v>397</v>
      </c>
      <c r="E204" s="53" t="s">
        <v>254</v>
      </c>
      <c r="F204" s="53" t="s">
        <v>494</v>
      </c>
      <c r="G204" s="53" t="s">
        <v>616</v>
      </c>
      <c r="H204" s="53"/>
      <c r="I204" s="70"/>
      <c r="J204" s="54"/>
      <c r="K204" s="54"/>
      <c r="L204" s="54"/>
      <c r="M204" s="218"/>
      <c r="N204" s="54"/>
      <c r="O204" s="54"/>
      <c r="P204" s="51"/>
      <c r="Q204" s="218"/>
      <c r="R204" s="218"/>
      <c r="S204" s="51"/>
      <c r="T204" s="51"/>
      <c r="U204" s="51"/>
      <c r="V204" s="219"/>
      <c r="W204" s="219"/>
      <c r="X204" s="220"/>
      <c r="Y204" s="55"/>
      <c r="Z204" s="55"/>
      <c r="AA204" s="219"/>
      <c r="AB204" s="219"/>
      <c r="AC204" s="51"/>
      <c r="AD204" s="51"/>
      <c r="AE204" s="218"/>
      <c r="AF204" s="218"/>
      <c r="AG204" s="55"/>
      <c r="AH204" s="56">
        <v>1</v>
      </c>
      <c r="AI204" s="57">
        <v>44341</v>
      </c>
      <c r="AJ204" s="58" t="s">
        <v>215</v>
      </c>
      <c r="AK204" s="59" t="s">
        <v>216</v>
      </c>
      <c r="AL204" s="59" t="s">
        <v>209</v>
      </c>
      <c r="AM204" s="60">
        <v>0.75</v>
      </c>
      <c r="AN204" s="60">
        <v>0.76736111111111116</v>
      </c>
      <c r="AO204" s="60">
        <v>0.94097222222222221</v>
      </c>
      <c r="AP204" s="60">
        <v>0.95138888888888884</v>
      </c>
      <c r="AQ204" s="61">
        <f>IF(AP204&lt;AM204,(AP204+1)-AM204,AP204-AM204)</f>
        <v>0.20138888888888884</v>
      </c>
      <c r="AR204" s="61">
        <f>IF(AO204&lt;AN204,(AO204+1)-AN204,AO204-AN204)</f>
        <v>0.17361111111111105</v>
      </c>
      <c r="AS204" s="62">
        <f>IF(AR204&lt;&gt;0,1,"")</f>
        <v>1</v>
      </c>
      <c r="AT204" s="63">
        <f>IF(AM204&lt;&gt;0,AM204-(6/24)+1440,"")</f>
        <v>1440.5</v>
      </c>
      <c r="AU204" s="88">
        <v>18.600000000000001</v>
      </c>
      <c r="AV204" s="152"/>
      <c r="AW204" s="152"/>
      <c r="AX204" s="66"/>
      <c r="AY204" s="244">
        <v>28.6</v>
      </c>
      <c r="AZ204" s="111"/>
      <c r="BA204" s="111">
        <v>5.6</v>
      </c>
      <c r="BB204" s="66"/>
      <c r="BC204" s="51">
        <v>71166</v>
      </c>
      <c r="BD204" s="65">
        <f>BC204*0.0004536</f>
        <v>32.280897600000003</v>
      </c>
      <c r="BE204" s="67"/>
      <c r="BF204" s="68"/>
      <c r="BG204" s="68"/>
      <c r="BH204" s="69">
        <v>3</v>
      </c>
      <c r="BI204" s="70"/>
      <c r="BJ204" s="70"/>
      <c r="BK204" s="70"/>
      <c r="BL204" s="70"/>
      <c r="BM204" s="71"/>
      <c r="BN204" s="71"/>
      <c r="BO204" s="71"/>
      <c r="BP204" s="72">
        <v>3</v>
      </c>
      <c r="BQ204" s="73"/>
      <c r="BR204" s="73"/>
      <c r="BS204" s="73"/>
      <c r="BT204" s="74"/>
      <c r="BU204" s="75"/>
      <c r="BV204" s="74"/>
      <c r="BW204" s="51"/>
      <c r="BX204" s="51"/>
      <c r="BY204" s="51"/>
      <c r="BZ204" s="51"/>
      <c r="CA204" s="51"/>
      <c r="CB204" s="51"/>
      <c r="CC204" s="51"/>
      <c r="CD204" s="51"/>
      <c r="CE204" s="51"/>
      <c r="CF204" s="51"/>
      <c r="CG204" s="51"/>
      <c r="CH204" s="51"/>
      <c r="CI204" s="212">
        <v>32.648000000000003</v>
      </c>
      <c r="CJ204" s="51"/>
      <c r="CK204" s="65">
        <f>((CJ204/3.8)*6.7)/1000</f>
        <v>0</v>
      </c>
      <c r="CL204" s="76">
        <v>6133</v>
      </c>
      <c r="CM204" s="67">
        <f>((CL204*6.7)/1)/1000</f>
        <v>41.091099999999997</v>
      </c>
      <c r="CN204" s="67">
        <f>IF(A204="","",IF(CK204=0,CM204,CK204)/2.2)</f>
        <v>18.677772727272725</v>
      </c>
      <c r="CO204" s="67">
        <f>IF(A204="","",(CP204/$BD$4))</f>
        <v>490824.63096929941</v>
      </c>
      <c r="CP204" s="67">
        <f>IF(A204="","",IF(CJ204="",(AJ204*$BA$4),CJ204))</f>
        <v>1865170.304</v>
      </c>
      <c r="CQ204" s="64">
        <f>CN204-AU204</f>
        <v>7.777272727272333E-2</v>
      </c>
      <c r="CR204" s="67">
        <f>AY204-BA204</f>
        <v>23</v>
      </c>
      <c r="CS204" s="155"/>
      <c r="CT204" s="199">
        <v>44341</v>
      </c>
      <c r="CU204" s="200">
        <v>0.74305555555555547</v>
      </c>
      <c r="CV204" s="200">
        <v>0.77777777777777779</v>
      </c>
      <c r="CW204" s="201" t="s">
        <v>522</v>
      </c>
      <c r="CY204" s="228" t="s">
        <v>697</v>
      </c>
      <c r="CZ204" s="228"/>
    </row>
    <row r="205" spans="1:104" s="18" customFormat="1" hidden="1" x14ac:dyDescent="0.25">
      <c r="A205" s="100"/>
      <c r="B205" s="76" t="str">
        <f t="shared" si="9"/>
        <v/>
      </c>
      <c r="C205" s="77"/>
      <c r="D205" s="83"/>
      <c r="E205" s="83"/>
      <c r="F205" s="83"/>
      <c r="G205" s="83"/>
      <c r="H205" s="76"/>
      <c r="I205" s="76"/>
      <c r="J205" s="78"/>
      <c r="K205" s="78"/>
      <c r="L205" s="78"/>
      <c r="M205" s="221"/>
      <c r="N205" s="78"/>
      <c r="O205" s="78"/>
      <c r="P205" s="76"/>
      <c r="Q205" s="221"/>
      <c r="R205" s="221"/>
      <c r="S205" s="76"/>
      <c r="T205" s="76"/>
      <c r="U205" s="76"/>
      <c r="V205" s="222"/>
      <c r="W205" s="222"/>
      <c r="X205" s="222"/>
      <c r="Y205" s="79"/>
      <c r="Z205" s="79"/>
      <c r="AA205" s="223"/>
      <c r="AB205" s="223"/>
      <c r="AC205" s="76"/>
      <c r="AD205" s="76"/>
      <c r="AE205" s="221"/>
      <c r="AF205" s="221"/>
      <c r="AG205" s="79"/>
      <c r="AH205" s="80">
        <v>2</v>
      </c>
      <c r="AI205" s="81"/>
      <c r="AJ205" s="82"/>
      <c r="AK205" s="83"/>
      <c r="AL205" s="83"/>
      <c r="AM205" s="84"/>
      <c r="AN205" s="84"/>
      <c r="AO205" s="84"/>
      <c r="AP205" s="84"/>
      <c r="AQ205" s="85">
        <f>IF(AP205&lt;AM205,(AP205+1)-AM205,AP205-AM205)</f>
        <v>0</v>
      </c>
      <c r="AR205" s="85">
        <f>IF(AO205&lt;AN205,(AO205+1)-AN205,AO205-AN205)</f>
        <v>0</v>
      </c>
      <c r="AS205" s="86" t="str">
        <f>IF(AR205&lt;&gt;0,1,"")</f>
        <v/>
      </c>
      <c r="AT205" s="87" t="str">
        <f>IF(AM205&lt;&gt;0,AM205-(6/24)+1440,"")</f>
        <v/>
      </c>
      <c r="AU205" s="88"/>
      <c r="AV205" s="152"/>
      <c r="AW205" s="152"/>
      <c r="AX205" s="66"/>
      <c r="AY205" s="111"/>
      <c r="AZ205" s="111"/>
      <c r="BA205" s="111"/>
      <c r="BB205" s="88"/>
      <c r="BC205" s="90"/>
      <c r="BD205" s="89">
        <f>BC205*0.0004536</f>
        <v>0</v>
      </c>
      <c r="BE205" s="91"/>
      <c r="BF205" s="92"/>
      <c r="BG205" s="92"/>
      <c r="BH205" s="80">
        <v>4</v>
      </c>
      <c r="BI205" s="93"/>
      <c r="BJ205" s="93"/>
      <c r="BK205" s="93"/>
      <c r="BL205" s="93"/>
      <c r="BM205" s="94"/>
      <c r="BN205" s="94"/>
      <c r="BO205" s="94"/>
      <c r="BP205" s="95">
        <v>4</v>
      </c>
      <c r="BQ205" s="96"/>
      <c r="BR205" s="96"/>
      <c r="BS205" s="96"/>
      <c r="BT205" s="97"/>
      <c r="BU205" s="98"/>
      <c r="BV205" s="97"/>
      <c r="BW205" s="76"/>
      <c r="BX205" s="76"/>
      <c r="BY205" s="76"/>
      <c r="BZ205" s="76"/>
      <c r="CA205" s="76"/>
      <c r="CB205" s="76"/>
      <c r="CC205" s="76"/>
      <c r="CD205" s="76"/>
      <c r="CE205" s="76"/>
      <c r="CF205" s="76"/>
      <c r="CG205" s="76"/>
      <c r="CH205" s="76"/>
      <c r="CI205" s="212"/>
      <c r="CJ205" s="76"/>
      <c r="CK205" s="89">
        <f>((CJ205/3.8)*6.7)/1000</f>
        <v>0</v>
      </c>
      <c r="CL205" s="76"/>
      <c r="CM205" s="91">
        <f>((CL205*6.7)/1)/1000</f>
        <v>0</v>
      </c>
      <c r="CN205" s="91" t="str">
        <f>IF(A205="","",IF(CK205=0,CM205,CK205)/2.2)</f>
        <v/>
      </c>
      <c r="CO205" s="91" t="str">
        <f>IF(A205="","",(CP205/$BD$4))</f>
        <v/>
      </c>
      <c r="CP205" s="91" t="str">
        <f>IF(A205="","",IF(CJ205="",(AJ205*$BA$4),CJ205))</f>
        <v/>
      </c>
      <c r="CQ205" s="99"/>
      <c r="CR205" s="91">
        <f>AY205-BA205</f>
        <v>0</v>
      </c>
      <c r="CS205" s="168"/>
      <c r="CT205" s="81"/>
      <c r="CU205" s="192"/>
      <c r="CV205" s="192"/>
      <c r="CW205" s="169"/>
      <c r="CY205" s="83"/>
      <c r="CZ205" s="83"/>
    </row>
    <row r="206" spans="1:104" s="18" customFormat="1" hidden="1" x14ac:dyDescent="0.25">
      <c r="A206" s="100"/>
      <c r="B206" s="76" t="str">
        <f t="shared" si="9"/>
        <v/>
      </c>
      <c r="C206" s="77"/>
      <c r="D206" s="83"/>
      <c r="E206" s="83"/>
      <c r="F206" s="83"/>
      <c r="G206" s="76"/>
      <c r="H206" s="76"/>
      <c r="I206" s="76"/>
      <c r="J206" s="78"/>
      <c r="K206" s="78"/>
      <c r="L206" s="78"/>
      <c r="M206" s="221"/>
      <c r="N206" s="78"/>
      <c r="O206" s="78"/>
      <c r="P206" s="76"/>
      <c r="Q206" s="221"/>
      <c r="R206" s="221"/>
      <c r="S206" s="76"/>
      <c r="T206" s="76"/>
      <c r="U206" s="76"/>
      <c r="V206" s="222"/>
      <c r="W206" s="222"/>
      <c r="X206" s="222"/>
      <c r="Y206" s="79"/>
      <c r="Z206" s="79"/>
      <c r="AA206" s="223"/>
      <c r="AB206" s="223"/>
      <c r="AC206" s="76"/>
      <c r="AD206" s="76"/>
      <c r="AE206" s="221"/>
      <c r="AF206" s="221"/>
      <c r="AG206" s="79"/>
      <c r="AH206" s="80">
        <v>3</v>
      </c>
      <c r="AI206" s="81"/>
      <c r="AJ206" s="82"/>
      <c r="AK206" s="83"/>
      <c r="AL206" s="83"/>
      <c r="AM206" s="84"/>
      <c r="AN206" s="84"/>
      <c r="AO206" s="84"/>
      <c r="AP206" s="192"/>
      <c r="AQ206" s="85">
        <f>IF(AP206&lt;AM206,(AP206+1)-AM206,AP206-AM206)</f>
        <v>0</v>
      </c>
      <c r="AR206" s="85">
        <f>IF(AO206&lt;AN206,(AO206+1)-AN206,AO206-AN206)</f>
        <v>0</v>
      </c>
      <c r="AS206" s="86" t="str">
        <f>IF(AR206&lt;&gt;0,1,"")</f>
        <v/>
      </c>
      <c r="AT206" s="87" t="str">
        <f>IF(AM206&lt;&gt;0,AM206-(6/24)+1440,"")</f>
        <v/>
      </c>
      <c r="AU206" s="88"/>
      <c r="AV206" s="152"/>
      <c r="AW206" s="152"/>
      <c r="AX206" s="66"/>
      <c r="AY206" s="111"/>
      <c r="AZ206" s="111"/>
      <c r="BA206" s="111"/>
      <c r="BB206" s="88"/>
      <c r="BC206" s="90"/>
      <c r="BD206" s="89">
        <f>BC206*0.0004536</f>
        <v>0</v>
      </c>
      <c r="BE206" s="91"/>
      <c r="BF206" s="92"/>
      <c r="BG206" s="92"/>
      <c r="BH206" s="80"/>
      <c r="BI206" s="93"/>
      <c r="BJ206" s="93"/>
      <c r="BK206" s="93"/>
      <c r="BL206" s="93"/>
      <c r="BM206" s="94"/>
      <c r="BN206" s="94"/>
      <c r="BO206" s="94"/>
      <c r="BP206" s="95"/>
      <c r="BQ206" s="96"/>
      <c r="BR206" s="96"/>
      <c r="BS206" s="96"/>
      <c r="BT206" s="97"/>
      <c r="BU206" s="98"/>
      <c r="BV206" s="97"/>
      <c r="BW206" s="76"/>
      <c r="BX206" s="76"/>
      <c r="BY206" s="76"/>
      <c r="BZ206" s="76"/>
      <c r="CA206" s="76"/>
      <c r="CB206" s="76"/>
      <c r="CC206" s="76"/>
      <c r="CD206" s="76"/>
      <c r="CE206" s="76"/>
      <c r="CF206" s="76"/>
      <c r="CG206" s="76"/>
      <c r="CH206" s="76"/>
      <c r="CI206" s="212"/>
      <c r="CJ206" s="76"/>
      <c r="CK206" s="89">
        <f>((CJ206/3.8)*6.7)/1000</f>
        <v>0</v>
      </c>
      <c r="CL206" s="76"/>
      <c r="CM206" s="91">
        <f>((CL206*6.7)/1)/1000</f>
        <v>0</v>
      </c>
      <c r="CN206" s="91" t="str">
        <f>IF(A206="","",IF(CK206=0,CM206,CK206)/2.2)</f>
        <v/>
      </c>
      <c r="CO206" s="91" t="str">
        <f>IF(A206="","",(CP206/$BD$4))</f>
        <v/>
      </c>
      <c r="CP206" s="91" t="str">
        <f>IF(A206="","",IF(CJ206="",(AJ206*$BA$4),CJ206))</f>
        <v/>
      </c>
      <c r="CQ206" s="99"/>
      <c r="CR206" s="91">
        <f>AY206-BA206</f>
        <v>0</v>
      </c>
      <c r="CS206" s="83"/>
      <c r="CT206" s="81"/>
      <c r="CU206" s="192"/>
      <c r="CV206" s="192"/>
      <c r="CW206" s="169"/>
      <c r="CY206" s="76"/>
      <c r="CZ206" s="76"/>
    </row>
    <row r="207" spans="1:104" s="18" customFormat="1" hidden="1" x14ac:dyDescent="0.25">
      <c r="A207" s="100"/>
      <c r="B207" s="76" t="str">
        <f t="shared" si="9"/>
        <v/>
      </c>
      <c r="C207" s="77"/>
      <c r="D207" s="83"/>
      <c r="E207" s="83"/>
      <c r="F207" s="83"/>
      <c r="G207" s="76"/>
      <c r="H207" s="76"/>
      <c r="I207" s="76"/>
      <c r="J207" s="78"/>
      <c r="K207" s="78"/>
      <c r="L207" s="78"/>
      <c r="M207" s="221"/>
      <c r="N207" s="78"/>
      <c r="O207" s="78"/>
      <c r="P207" s="76"/>
      <c r="Q207" s="221"/>
      <c r="R207" s="221"/>
      <c r="S207" s="76"/>
      <c r="T207" s="76"/>
      <c r="U207" s="76"/>
      <c r="V207" s="222"/>
      <c r="W207" s="222"/>
      <c r="X207" s="222"/>
      <c r="Y207" s="79"/>
      <c r="Z207" s="79"/>
      <c r="AA207" s="223"/>
      <c r="AB207" s="223"/>
      <c r="AC207" s="76"/>
      <c r="AD207" s="76"/>
      <c r="AE207" s="221"/>
      <c r="AF207" s="221"/>
      <c r="AG207" s="79"/>
      <c r="AH207" s="102">
        <v>4</v>
      </c>
      <c r="AI207" s="103"/>
      <c r="AJ207" s="104"/>
      <c r="AK207" s="105"/>
      <c r="AL207" s="106"/>
      <c r="AM207" s="107"/>
      <c r="AN207" s="107"/>
      <c r="AO207" s="107"/>
      <c r="AP207" s="107"/>
      <c r="AQ207" s="108">
        <f>IF(AP207&lt;AM207,(AP207+1)-AM207,AP207-AM207)</f>
        <v>0</v>
      </c>
      <c r="AR207" s="108">
        <f>IF(AO207&lt;AN207,(AO207+1)-AN207,AO207-AN207)</f>
        <v>0</v>
      </c>
      <c r="AS207" s="109" t="str">
        <f>IF(AR207&lt;&gt;0,1,"")</f>
        <v/>
      </c>
      <c r="AT207" s="110" t="str">
        <f>IF(AM207&lt;&gt;0,AM207-(6/24)+1440,"")</f>
        <v/>
      </c>
      <c r="AU207" s="111"/>
      <c r="AV207" s="112"/>
      <c r="AW207" s="112"/>
      <c r="AX207" s="111"/>
      <c r="AY207" s="88"/>
      <c r="AZ207" s="240"/>
      <c r="BA207" s="111"/>
      <c r="BB207" s="111"/>
      <c r="BC207" s="113"/>
      <c r="BD207" s="112">
        <f>BC207*0.0004536</f>
        <v>0</v>
      </c>
      <c r="BE207" s="114"/>
      <c r="BF207" s="115"/>
      <c r="BG207" s="115"/>
      <c r="BH207" s="102"/>
      <c r="BI207" s="116"/>
      <c r="BJ207" s="116"/>
      <c r="BK207" s="116"/>
      <c r="BL207" s="116"/>
      <c r="BM207" s="117"/>
      <c r="BN207" s="117"/>
      <c r="BO207" s="117"/>
      <c r="BP207" s="118"/>
      <c r="BQ207" s="119"/>
      <c r="BR207" s="119"/>
      <c r="BS207" s="119"/>
      <c r="BT207" s="120"/>
      <c r="BU207" s="121"/>
      <c r="BV207" s="120"/>
      <c r="BW207" s="122"/>
      <c r="BX207" s="122"/>
      <c r="BY207" s="122"/>
      <c r="BZ207" s="122"/>
      <c r="CA207" s="122"/>
      <c r="CB207" s="122"/>
      <c r="CC207" s="122"/>
      <c r="CD207" s="122"/>
      <c r="CE207" s="122"/>
      <c r="CF207" s="122"/>
      <c r="CG207" s="122"/>
      <c r="CH207" s="122"/>
      <c r="CI207" s="212"/>
      <c r="CJ207" s="122"/>
      <c r="CK207" s="112">
        <f>((CJ207/3.8)*6.7)/1000</f>
        <v>0</v>
      </c>
      <c r="CL207" s="122"/>
      <c r="CM207" s="114">
        <f>((CL207*6.7)/1)/1000</f>
        <v>0</v>
      </c>
      <c r="CN207" s="114" t="str">
        <f>IF(A207="","",IF(CK207=0,CM207,CK207)/2.2)</f>
        <v/>
      </c>
      <c r="CO207" s="114" t="str">
        <f>IF(A207="","",(CP207/$BD$4))</f>
        <v/>
      </c>
      <c r="CP207" s="114" t="str">
        <f>IF(A207="","",IF(CJ207="",(AJ207*$BA$4),CJ207))</f>
        <v/>
      </c>
      <c r="CQ207" s="99"/>
      <c r="CR207" s="114">
        <f>AY207-BA207</f>
        <v>0</v>
      </c>
      <c r="CS207" s="122"/>
      <c r="CT207" s="202"/>
      <c r="CU207" s="203"/>
      <c r="CV207" s="203"/>
      <c r="CW207" s="204"/>
      <c r="CY207" s="76"/>
      <c r="CZ207" s="76"/>
    </row>
    <row r="208" spans="1:104" s="18" customFormat="1" ht="13.8" hidden="1" thickBot="1" x14ac:dyDescent="0.3">
      <c r="A208" s="124"/>
      <c r="B208" s="125" t="str">
        <f t="shared" si="9"/>
        <v/>
      </c>
      <c r="C208" s="126"/>
      <c r="D208" s="127"/>
      <c r="E208" s="127"/>
      <c r="F208" s="127"/>
      <c r="G208" s="127"/>
      <c r="H208" s="127"/>
      <c r="I208" s="128"/>
      <c r="J208" s="128"/>
      <c r="K208" s="128"/>
      <c r="L208" s="128"/>
      <c r="M208" s="224"/>
      <c r="N208" s="128"/>
      <c r="O208" s="128"/>
      <c r="P208" s="125"/>
      <c r="Q208" s="224"/>
      <c r="R208" s="224"/>
      <c r="S208" s="125"/>
      <c r="T208" s="125"/>
      <c r="U208" s="125"/>
      <c r="V208" s="225"/>
      <c r="W208" s="225"/>
      <c r="X208" s="225"/>
      <c r="Y208" s="129"/>
      <c r="Z208" s="129"/>
      <c r="AA208" s="226"/>
      <c r="AB208" s="226"/>
      <c r="AC208" s="125"/>
      <c r="AD208" s="125"/>
      <c r="AE208" s="224"/>
      <c r="AF208" s="224"/>
      <c r="AG208" s="130"/>
      <c r="AH208" s="238" t="s">
        <v>141</v>
      </c>
      <c r="AI208" s="239"/>
      <c r="AJ208" s="131"/>
      <c r="AK208" s="132"/>
      <c r="AL208" s="132"/>
      <c r="AM208" s="132"/>
      <c r="AN208" s="132"/>
      <c r="AO208" s="132"/>
      <c r="AP208" s="133"/>
      <c r="AQ208" s="133">
        <f>SUM(AQ204:AQ207)</f>
        <v>0.20138888888888884</v>
      </c>
      <c r="AR208" s="133">
        <f>SUM(AR204:AR207)</f>
        <v>0.17361111111111105</v>
      </c>
      <c r="AS208" s="134">
        <f>SUM(AS204:AS207)</f>
        <v>1</v>
      </c>
      <c r="AT208" s="134"/>
      <c r="AU208" s="214"/>
      <c r="AV208" s="135"/>
      <c r="AW208" s="135"/>
      <c r="AX208" s="135"/>
      <c r="AY208" s="132"/>
      <c r="AZ208" s="132"/>
      <c r="BA208" s="132"/>
      <c r="BB208" s="132"/>
      <c r="BC208" s="136"/>
      <c r="BD208" s="135"/>
      <c r="BE208" s="135"/>
      <c r="BF208" s="137"/>
      <c r="BG208" s="137"/>
      <c r="BH208" s="239"/>
      <c r="BI208" s="239"/>
      <c r="BJ208" s="239"/>
      <c r="BK208" s="138"/>
      <c r="BL208" s="138"/>
      <c r="BM208" s="138"/>
      <c r="BN208" s="138"/>
      <c r="BO208" s="138"/>
      <c r="BP208" s="139"/>
      <c r="BQ208" s="139"/>
      <c r="BR208" s="139"/>
      <c r="BS208" s="139"/>
      <c r="BT208" s="140"/>
      <c r="BU208" s="140"/>
      <c r="BV208" s="140"/>
      <c r="BW208" s="132"/>
      <c r="BX208" s="132"/>
      <c r="BY208" s="132"/>
      <c r="BZ208" s="132"/>
      <c r="CA208" s="132"/>
      <c r="CB208" s="132"/>
      <c r="CC208" s="132"/>
      <c r="CD208" s="132"/>
      <c r="CE208" s="132"/>
      <c r="CF208" s="132"/>
      <c r="CG208" s="132"/>
      <c r="CH208" s="132"/>
      <c r="CI208" s="214"/>
      <c r="CJ208" s="132"/>
      <c r="CK208" s="135">
        <f>SUM(CK204:CK207)</f>
        <v>0</v>
      </c>
      <c r="CL208" s="132"/>
      <c r="CM208" s="135">
        <f>SUM(CM204:CM207)</f>
        <v>41.091099999999997</v>
      </c>
      <c r="CN208" s="135">
        <f>SUM(CN204:CN207)</f>
        <v>18.677772727272725</v>
      </c>
      <c r="CO208" s="135">
        <f>SUM(CO204:CO207)</f>
        <v>490824.63096929941</v>
      </c>
      <c r="CP208" s="135">
        <f>SUM(CP204:CP207)</f>
        <v>1865170.304</v>
      </c>
      <c r="CQ208" s="135">
        <f>SUM(CQ204:CQ207)</f>
        <v>7.777272727272333E-2</v>
      </c>
      <c r="CR208" s="132"/>
      <c r="CS208" s="132"/>
      <c r="CT208" s="132"/>
      <c r="CU208" s="132"/>
      <c r="CV208" s="132"/>
      <c r="CW208" s="141"/>
      <c r="CY208" s="214"/>
      <c r="CZ208" s="214"/>
    </row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1045226" spans="1:101" x14ac:dyDescent="0.25">
      <c r="A1045226"/>
      <c r="B1045226"/>
      <c r="C1045226"/>
      <c r="D1045226"/>
      <c r="E1045226"/>
      <c r="F1045226"/>
      <c r="G1045226"/>
      <c r="H1045226"/>
      <c r="I1045226"/>
      <c r="J1045226"/>
      <c r="K1045226"/>
      <c r="L1045226"/>
      <c r="M1045226"/>
      <c r="N1045226"/>
      <c r="O1045226"/>
      <c r="P1045226"/>
      <c r="S1045226"/>
      <c r="T1045226"/>
      <c r="U1045226"/>
      <c r="V1045226"/>
      <c r="W1045226"/>
      <c r="X1045226"/>
      <c r="Y1045226"/>
      <c r="Z1045226"/>
      <c r="AA1045226"/>
      <c r="AB1045226"/>
      <c r="AC1045226"/>
      <c r="AD1045226"/>
      <c r="AE1045226"/>
      <c r="AF1045226"/>
      <c r="AG1045226"/>
      <c r="AH1045226"/>
      <c r="AI1045226"/>
      <c r="AJ1045226"/>
      <c r="AK1045226"/>
      <c r="AL1045226"/>
      <c r="AM1045226"/>
      <c r="AN1045226"/>
      <c r="AO1045226"/>
      <c r="AP1045226"/>
      <c r="AQ1045226"/>
      <c r="AR1045226"/>
      <c r="AS1045226"/>
      <c r="AT1045226"/>
      <c r="AU1045226"/>
      <c r="AV1045226"/>
      <c r="AW1045226"/>
      <c r="AX1045226"/>
      <c r="AY1045226"/>
      <c r="AZ1045226"/>
      <c r="BA1045226"/>
      <c r="BB1045226"/>
      <c r="BC1045226"/>
      <c r="BD1045226"/>
      <c r="BE1045226"/>
      <c r="BF1045226"/>
      <c r="BG1045226"/>
      <c r="BH1045226"/>
      <c r="BI1045226"/>
      <c r="BJ1045226"/>
      <c r="BK1045226"/>
      <c r="BL1045226"/>
      <c r="BM1045226"/>
      <c r="BN1045226"/>
      <c r="BO1045226"/>
      <c r="BP1045226"/>
      <c r="BQ1045226"/>
      <c r="BR1045226"/>
      <c r="BS1045226"/>
      <c r="BT1045226"/>
      <c r="BU1045226"/>
      <c r="BV1045226"/>
      <c r="BW1045226"/>
      <c r="BX1045226"/>
      <c r="BY1045226"/>
      <c r="BZ1045226"/>
      <c r="CA1045226"/>
      <c r="CB1045226"/>
      <c r="CC1045226"/>
      <c r="CD1045226"/>
      <c r="CE1045226"/>
      <c r="CF1045226"/>
      <c r="CG1045226"/>
      <c r="CH1045226"/>
      <c r="CI1045226"/>
      <c r="CJ1045226"/>
      <c r="CK1045226"/>
      <c r="CL1045226"/>
      <c r="CM1045226"/>
      <c r="CN1045226"/>
      <c r="CO1045226"/>
      <c r="CP1045226"/>
      <c r="CQ1045226"/>
      <c r="CR1045226"/>
      <c r="CS1045226"/>
      <c r="CT1045226"/>
      <c r="CU1045226"/>
      <c r="CV1045226"/>
      <c r="CW1045226"/>
    </row>
    <row r="1045231" spans="1:101" customFormat="1" x14ac:dyDescent="0.25">
      <c r="A1045231" s="1"/>
      <c r="B1045231" s="1"/>
      <c r="C1045231" s="1"/>
      <c r="D1045231" s="1"/>
      <c r="E1045231" s="1"/>
      <c r="F1045231" s="1"/>
      <c r="G1045231" s="1"/>
      <c r="H1045231" s="1"/>
      <c r="I1045231" s="8"/>
      <c r="J1045231" s="8"/>
      <c r="K1045231" s="8"/>
      <c r="L1045231" s="8"/>
      <c r="M1045231" s="8"/>
      <c r="N1045231" s="8"/>
      <c r="O1045231" s="8"/>
      <c r="P1045231" s="1"/>
      <c r="S1045231" s="1"/>
      <c r="T1045231" s="1"/>
      <c r="U1045231" s="1"/>
      <c r="V1045231" s="46"/>
      <c r="W1045231" s="47"/>
      <c r="X1045231" s="47"/>
      <c r="Y1045231" s="12"/>
      <c r="Z1045231" s="12"/>
      <c r="AA1045231" s="12"/>
      <c r="AB1045231" s="12"/>
      <c r="AC1045231" s="1"/>
      <c r="AD1045231" s="1"/>
      <c r="AE1045231" s="1"/>
      <c r="AF1045231" s="1"/>
      <c r="AG1045231" s="12"/>
      <c r="AH1045231" s="12"/>
      <c r="AI1045231" s="12"/>
      <c r="AJ1045231" s="12"/>
      <c r="AK1045231" s="1"/>
      <c r="AL1045231" s="1"/>
      <c r="AM1045231" s="1"/>
      <c r="AN1045231" s="1"/>
      <c r="AO1045231" s="1"/>
      <c r="AP1045231" s="8"/>
      <c r="AQ1045231" s="8"/>
      <c r="AR1045231" s="8"/>
      <c r="AS1045231" s="1"/>
      <c r="AT1045231" s="1"/>
      <c r="AU1045231" s="1"/>
      <c r="AV1045231" s="1"/>
      <c r="AW1045231" s="1"/>
      <c r="AX1045231" s="1"/>
      <c r="AY1045231" s="1"/>
      <c r="AZ1045231" s="1"/>
      <c r="BA1045231" s="1"/>
      <c r="BB1045231" s="1"/>
      <c r="BC1045231" s="1"/>
      <c r="BD1045231" s="1"/>
      <c r="BE1045231" s="35"/>
      <c r="BF1045231" s="13"/>
      <c r="BG1045231" s="13"/>
      <c r="BH1045231" s="16"/>
      <c r="BI1045231" s="16"/>
      <c r="BJ1045231" s="16"/>
      <c r="BK1045231" s="16"/>
      <c r="BL1045231" s="16"/>
      <c r="BM1045231" s="16"/>
      <c r="BN1045231" s="16"/>
      <c r="BO1045231" s="16"/>
      <c r="BP1045231" s="17"/>
      <c r="BQ1045231" s="17"/>
      <c r="BR1045231" s="1"/>
      <c r="BS1045231" s="1"/>
      <c r="BT1045231" s="10"/>
      <c r="BU1045231" s="10"/>
      <c r="BV1045231" s="10"/>
      <c r="BW1045231" s="1"/>
      <c r="BX1045231" s="1"/>
      <c r="BY1045231" s="1"/>
      <c r="BZ1045231" s="1"/>
      <c r="CA1045231" s="1"/>
      <c r="CB1045231" s="1"/>
      <c r="CC1045231" s="1"/>
      <c r="CD1045231" s="1"/>
      <c r="CE1045231" s="1"/>
      <c r="CF1045231" s="1"/>
      <c r="CG1045231" s="1"/>
      <c r="CH1045231" s="1"/>
      <c r="CI1045231" s="1"/>
      <c r="CJ1045231" s="1"/>
      <c r="CK1045231" s="1"/>
      <c r="CL1045231" s="1"/>
      <c r="CM1045231" s="1"/>
      <c r="CN1045231" s="1"/>
      <c r="CO1045231" s="1"/>
      <c r="CP1045231" s="1"/>
      <c r="CQ1045231" s="1"/>
      <c r="CR1045231" s="1"/>
      <c r="CS1045231" s="1"/>
      <c r="CT1045231" s="1"/>
      <c r="CU1045231" s="1"/>
      <c r="CV1045231" s="1"/>
      <c r="CW1045231" s="1"/>
    </row>
  </sheetData>
  <autoFilter ref="AI8:AL217" xr:uid="{00000000-0001-0000-0000-000000000000}">
    <filterColumn colId="2">
      <customFilters>
        <customFilter operator="notEqual" val=" "/>
      </customFilters>
    </filterColumn>
  </autoFilter>
  <mergeCells count="44">
    <mergeCell ref="CY7:CZ7"/>
    <mergeCell ref="AU7:BA7"/>
    <mergeCell ref="BC7:BD7"/>
    <mergeCell ref="BE7:BG7"/>
    <mergeCell ref="AR7:AR8"/>
    <mergeCell ref="AS7:AS8"/>
    <mergeCell ref="CN7:CN8"/>
    <mergeCell ref="CO7:CO8"/>
    <mergeCell ref="CE7:CG7"/>
    <mergeCell ref="CI7:CI8"/>
    <mergeCell ref="CK7:CK8"/>
    <mergeCell ref="CL7:CL8"/>
    <mergeCell ref="CM7:CM8"/>
    <mergeCell ref="CJ7:CJ8"/>
    <mergeCell ref="AQ7:AQ8"/>
    <mergeCell ref="AT7:AT8"/>
    <mergeCell ref="CA7:CD7"/>
    <mergeCell ref="BU7:BV7"/>
    <mergeCell ref="BW7:BZ7"/>
    <mergeCell ref="BH7:BJ7"/>
    <mergeCell ref="BP7:BT7"/>
    <mergeCell ref="CT6:CW6"/>
    <mergeCell ref="CR7:CR8"/>
    <mergeCell ref="CS7:CS8"/>
    <mergeCell ref="CP7:CP8"/>
    <mergeCell ref="CT7:CT8"/>
    <mergeCell ref="CW7:CW8"/>
    <mergeCell ref="CQ7:CQ8"/>
    <mergeCell ref="CU7:CU8"/>
    <mergeCell ref="CV7:CV8"/>
    <mergeCell ref="A7:A8"/>
    <mergeCell ref="D7:I7"/>
    <mergeCell ref="B7:B8"/>
    <mergeCell ref="J7:O7"/>
    <mergeCell ref="P7:Q7"/>
    <mergeCell ref="AF7:AG7"/>
    <mergeCell ref="AH7:AP7"/>
    <mergeCell ref="R7:S7"/>
    <mergeCell ref="T7:U7"/>
    <mergeCell ref="Z7:AA7"/>
    <mergeCell ref="AB7:AC7"/>
    <mergeCell ref="AD7:AE7"/>
    <mergeCell ref="V7:W7"/>
    <mergeCell ref="X7:Y7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4" filterMode="1">
    <tabColor rgb="FF002060"/>
  </sheetPr>
  <dimension ref="A1:CZ1045976"/>
  <sheetViews>
    <sheetView topLeftCell="A4" zoomScale="80" zoomScaleNormal="80" workbookViewId="0">
      <pane xSplit="2" ySplit="5" topLeftCell="BD204" activePane="bottomRight" state="frozen"/>
      <selection pane="topRight" activeCell="G60" sqref="G60"/>
      <selection pane="bottomLeft" activeCell="G60" sqref="G60"/>
      <selection pane="bottomRight" activeCell="CL9" sqref="CL9:CL215"/>
    </sheetView>
  </sheetViews>
  <sheetFormatPr baseColWidth="10" defaultColWidth="11.44140625" defaultRowHeight="13.2" outlineLevelRow="1" outlineLevelCol="1" x14ac:dyDescent="0.25"/>
  <cols>
    <col min="1" max="1" width="15.5546875" customWidth="1"/>
    <col min="2" max="2" width="15.6640625" customWidth="1"/>
    <col min="3" max="3" width="15.109375" customWidth="1"/>
    <col min="4" max="4" width="15" hidden="1" customWidth="1"/>
    <col min="5" max="5" width="15.109375" hidden="1" customWidth="1"/>
    <col min="6" max="6" width="23.109375" hidden="1" customWidth="1"/>
    <col min="7" max="7" width="21.44140625" hidden="1" customWidth="1"/>
    <col min="8" max="8" width="16.44140625" hidden="1" customWidth="1"/>
    <col min="9" max="9" width="17.109375" hidden="1" customWidth="1"/>
    <col min="10" max="10" width="4" hidden="1" customWidth="1" outlineLevel="1"/>
    <col min="11" max="11" width="4.44140625" hidden="1" customWidth="1" outlineLevel="1"/>
    <col min="12" max="12" width="3.88671875" hidden="1" customWidth="1" outlineLevel="1"/>
    <col min="13" max="13" width="4.109375" hidden="1" customWidth="1" outlineLevel="1"/>
    <col min="14" max="14" width="4.44140625" hidden="1" customWidth="1" outlineLevel="1"/>
    <col min="15" max="24" width="5.88671875" hidden="1" customWidth="1" outlineLevel="1"/>
    <col min="25" max="25" width="6" hidden="1" customWidth="1" outlineLevel="1"/>
    <col min="26" max="26" width="9" hidden="1" customWidth="1" outlineLevel="1"/>
    <col min="27" max="28" width="5.88671875" hidden="1" customWidth="1" outlineLevel="1"/>
    <col min="29" max="29" width="6.5546875" hidden="1" customWidth="1" outlineLevel="1"/>
    <col min="30" max="30" width="6" hidden="1" customWidth="1" outlineLevel="1"/>
    <col min="31" max="33" width="5.88671875" hidden="1" customWidth="1" outlineLevel="1"/>
    <col min="34" max="34" width="9.109375" customWidth="1" collapsed="1"/>
    <col min="35" max="35" width="12.6640625" customWidth="1"/>
    <col min="36" max="36" width="11" customWidth="1"/>
    <col min="37" max="37" width="11.6640625" customWidth="1"/>
    <col min="38" max="38" width="12.6640625" customWidth="1"/>
    <col min="39" max="39" width="12.88671875" customWidth="1"/>
    <col min="40" max="40" width="12.44140625" customWidth="1"/>
    <col min="41" max="41" width="12.88671875" customWidth="1"/>
    <col min="42" max="42" width="13.6640625" customWidth="1"/>
    <col min="43" max="43" width="11.6640625" customWidth="1"/>
    <col min="44" max="44" width="10.33203125" customWidth="1"/>
    <col min="45" max="45" width="11.5546875" customWidth="1"/>
    <col min="46" max="46" width="15" customWidth="1"/>
    <col min="47" max="47" width="13.5546875" customWidth="1"/>
    <col min="48" max="48" width="18" hidden="1" customWidth="1"/>
    <col min="49" max="50" width="18.88671875" hidden="1" customWidth="1"/>
    <col min="51" max="51" width="12" customWidth="1"/>
    <col min="52" max="52" width="17.44140625" hidden="1" customWidth="1"/>
    <col min="53" max="53" width="12.88671875" customWidth="1"/>
    <col min="54" max="54" width="17.5546875" hidden="1" customWidth="1"/>
    <col min="55" max="55" width="17.33203125" customWidth="1"/>
    <col min="56" max="56" width="16.44140625" customWidth="1"/>
    <col min="57" max="57" width="6.109375" hidden="1" customWidth="1" outlineLevel="1"/>
    <col min="58" max="59" width="6.6640625" hidden="1" customWidth="1" outlineLevel="1"/>
    <col min="60" max="60" width="13" hidden="1" customWidth="1" outlineLevel="1"/>
    <col min="61" max="61" width="14.88671875" hidden="1" customWidth="1" outlineLevel="1"/>
    <col min="62" max="62" width="14.109375" hidden="1" customWidth="1" outlineLevel="1"/>
    <col min="63" max="63" width="25.6640625" hidden="1" customWidth="1" outlineLevel="1"/>
    <col min="64" max="64" width="29.33203125" hidden="1" customWidth="1" outlineLevel="1"/>
    <col min="65" max="65" width="17" hidden="1" customWidth="1" outlineLevel="1"/>
    <col min="66" max="66" width="15" hidden="1" customWidth="1" outlineLevel="1"/>
    <col min="67" max="67" width="37.109375" hidden="1" customWidth="1" outlineLevel="1"/>
    <col min="68" max="71" width="11.44140625" hidden="1" customWidth="1" outlineLevel="1"/>
    <col min="72" max="72" width="12.33203125" hidden="1" customWidth="1" outlineLevel="1"/>
    <col min="73" max="73" width="5.44140625" hidden="1" customWidth="1" outlineLevel="1"/>
    <col min="74" max="74" width="4.6640625" hidden="1" customWidth="1" outlineLevel="1"/>
    <col min="75" max="75" width="11.44140625" hidden="1" customWidth="1" outlineLevel="1"/>
    <col min="76" max="76" width="14" hidden="1" customWidth="1" outlineLevel="1"/>
    <col min="77" max="77" width="25.33203125" hidden="1" customWidth="1" outlineLevel="1"/>
    <col min="78" max="78" width="23.44140625" hidden="1" customWidth="1" outlineLevel="1"/>
    <col min="79" max="85" width="11.44140625" hidden="1" customWidth="1" outlineLevel="1"/>
    <col min="86" max="86" width="36.33203125" hidden="1" customWidth="1" outlineLevel="1"/>
    <col min="87" max="87" width="15.88671875" customWidth="1" collapsed="1"/>
    <col min="88" max="88" width="16.109375" customWidth="1" outlineLevel="1"/>
    <col min="89" max="89" width="18.44140625" customWidth="1" outlineLevel="1"/>
    <col min="90" max="90" width="16" customWidth="1" outlineLevel="1"/>
    <col min="91" max="94" width="19.5546875" customWidth="1" outlineLevel="1"/>
    <col min="95" max="95" width="19.33203125" customWidth="1" outlineLevel="1"/>
    <col min="96" max="96" width="17.33203125" customWidth="1" outlineLevel="1"/>
    <col min="97" max="97" width="59" customWidth="1" outlineLevel="1"/>
    <col min="98" max="98" width="17.109375" style="1" customWidth="1" outlineLevel="1"/>
    <col min="99" max="99" width="12" style="1" customWidth="1" outlineLevel="1"/>
    <col min="100" max="100" width="12.109375" style="1" customWidth="1" outlineLevel="1"/>
    <col min="101" max="101" width="13.5546875" style="1" customWidth="1" outlineLevel="1"/>
    <col min="102" max="102" width="6.33203125" customWidth="1" outlineLevel="1"/>
    <col min="104" max="104" width="91.88671875" customWidth="1"/>
  </cols>
  <sheetData>
    <row r="1" spans="1:10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V1" s="1"/>
      <c r="AQ1" s="25"/>
      <c r="AR1" s="25"/>
      <c r="AS1" s="26"/>
      <c r="AT1" s="26"/>
      <c r="AU1" s="1"/>
      <c r="AV1" s="1"/>
      <c r="AW1" s="1"/>
      <c r="AX1" s="1"/>
      <c r="AY1" s="1"/>
      <c r="AZ1" s="1"/>
      <c r="BA1" s="1"/>
      <c r="BB1" s="1"/>
      <c r="BC1" s="1"/>
      <c r="BD1" s="1"/>
      <c r="BE1" s="14"/>
      <c r="BF1" s="15"/>
      <c r="BG1" s="15"/>
      <c r="BH1" s="15"/>
      <c r="BI1" s="6"/>
      <c r="BJ1" s="6"/>
      <c r="BK1" s="6"/>
      <c r="BL1" s="6"/>
      <c r="BM1" s="6"/>
      <c r="BN1" s="6"/>
      <c r="BO1" s="6"/>
      <c r="BP1" s="6"/>
      <c r="BQ1" s="6"/>
      <c r="BT1" s="9"/>
      <c r="BU1" s="9"/>
      <c r="BV1" s="9"/>
      <c r="CK1" s="27"/>
      <c r="CM1" s="27"/>
      <c r="CR1" s="27"/>
      <c r="CT1"/>
      <c r="CU1"/>
      <c r="CV1"/>
      <c r="CW1"/>
    </row>
    <row r="2" spans="1:104" ht="13.8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V2" s="1"/>
      <c r="AQ2" s="25"/>
      <c r="AR2" s="25"/>
      <c r="AS2" s="26"/>
      <c r="AT2" s="26"/>
      <c r="AU2" s="19" t="s">
        <v>0</v>
      </c>
      <c r="AV2" s="19"/>
      <c r="AW2" s="19" t="s">
        <v>1</v>
      </c>
      <c r="AX2" s="19"/>
      <c r="AY2" s="19" t="s">
        <v>2</v>
      </c>
      <c r="AZ2" s="19"/>
      <c r="BA2" s="19" t="s">
        <v>3</v>
      </c>
      <c r="BB2" s="19"/>
      <c r="BC2" s="20"/>
      <c r="BD2" s="20"/>
      <c r="BE2" s="14"/>
      <c r="BF2" s="15"/>
      <c r="BG2" s="15"/>
      <c r="BH2" s="15"/>
      <c r="BI2" s="6"/>
      <c r="BJ2" s="6"/>
      <c r="BK2" s="6"/>
      <c r="BL2" s="6"/>
      <c r="BM2" s="6"/>
      <c r="BN2" s="6"/>
      <c r="BO2" s="6"/>
      <c r="BP2" s="6"/>
      <c r="BQ2" s="6"/>
      <c r="BT2" s="9"/>
      <c r="BU2" s="9"/>
      <c r="BV2" s="9"/>
      <c r="CK2" s="28"/>
      <c r="CM2" s="28"/>
      <c r="CR2" s="28"/>
      <c r="CT2"/>
      <c r="CU2"/>
      <c r="CV2"/>
      <c r="CW2"/>
    </row>
    <row r="3" spans="1:104" ht="13.8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V3" s="1"/>
      <c r="Y3">
        <f>[2]TIEMPOS!N143</f>
        <v>23038</v>
      </c>
      <c r="Z3">
        <f>[2]TIEMPOS!O143</f>
        <v>61660.850000000006</v>
      </c>
      <c r="AC3" t="e">
        <f>[2]TIEMPOS!P143</f>
        <v>#REF!</v>
      </c>
      <c r="AD3">
        <f>[2]TIEMPOS!Q143</f>
        <v>61660</v>
      </c>
      <c r="AG3">
        <f>[2]TIEMPOS!R143</f>
        <v>51.000000000349246</v>
      </c>
      <c r="AQ3" s="25"/>
      <c r="AR3" s="25"/>
      <c r="AS3" s="26"/>
      <c r="AT3" s="26"/>
      <c r="AU3" s="20" t="s">
        <v>4</v>
      </c>
      <c r="AV3" s="20">
        <v>0.12</v>
      </c>
      <c r="AW3" s="20">
        <v>1000</v>
      </c>
      <c r="AX3" s="20"/>
      <c r="AY3" s="20">
        <f>+AV3*AW3</f>
        <v>120</v>
      </c>
      <c r="AZ3" s="20"/>
      <c r="BA3" s="20"/>
      <c r="BB3" s="20"/>
      <c r="BC3" s="20"/>
      <c r="BD3" s="20"/>
      <c r="BE3" s="14"/>
      <c r="BF3" s="15"/>
      <c r="BG3" s="15"/>
      <c r="BH3" s="15"/>
      <c r="BI3" s="6"/>
      <c r="BJ3" s="6"/>
      <c r="BK3" s="6"/>
      <c r="BL3" s="6"/>
      <c r="BM3" s="6"/>
      <c r="BN3" s="6"/>
      <c r="BO3" s="6"/>
      <c r="BP3" s="6"/>
      <c r="BQ3" s="6"/>
      <c r="BT3" s="9"/>
      <c r="BU3" s="9"/>
      <c r="BV3" s="9"/>
      <c r="CK3" s="28"/>
      <c r="CM3" s="28"/>
      <c r="CR3" s="28"/>
      <c r="CT3"/>
      <c r="CU3"/>
      <c r="CV3"/>
      <c r="CW3"/>
    </row>
    <row r="4" spans="1:104" ht="15.6" x14ac:dyDescent="0.3">
      <c r="A4" s="1"/>
      <c r="B4" s="193" t="s">
        <v>5</v>
      </c>
      <c r="C4" s="193" t="s">
        <v>143</v>
      </c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1"/>
      <c r="V4" s="11"/>
      <c r="W4" s="3"/>
      <c r="X4" s="3"/>
      <c r="AC4" s="4"/>
      <c r="AD4" s="5"/>
      <c r="AE4" s="5"/>
      <c r="AF4" s="5"/>
      <c r="AS4" s="1"/>
      <c r="AT4" s="1"/>
      <c r="AU4" s="21" t="s">
        <v>7</v>
      </c>
      <c r="AV4" s="21"/>
      <c r="AW4" s="21">
        <v>0.453592</v>
      </c>
      <c r="AX4" s="21"/>
      <c r="AY4" s="21">
        <v>1000</v>
      </c>
      <c r="AZ4" s="21"/>
      <c r="BA4" s="21">
        <f>+AW4*AY4</f>
        <v>453.59199999999998</v>
      </c>
      <c r="BB4" s="21"/>
      <c r="BC4" s="21" t="s">
        <v>8</v>
      </c>
      <c r="BD4" s="21">
        <f>609.76/160.46</f>
        <v>3.8000747849931447</v>
      </c>
      <c r="BE4" s="14"/>
      <c r="BF4" s="15"/>
      <c r="BG4" s="15"/>
      <c r="BH4" s="15"/>
      <c r="BI4" s="6"/>
      <c r="BJ4" s="6"/>
      <c r="BK4" s="6"/>
      <c r="BL4" s="6"/>
      <c r="BM4" s="6"/>
      <c r="BN4" s="6"/>
      <c r="BO4" s="6"/>
      <c r="BP4" s="6"/>
      <c r="BQ4" s="6"/>
      <c r="BT4" s="9"/>
      <c r="BU4" s="9"/>
      <c r="BV4" s="9"/>
      <c r="CT4"/>
      <c r="CU4"/>
      <c r="CV4"/>
      <c r="CW4"/>
    </row>
    <row r="5" spans="1:104" ht="14.4" thickBot="1" x14ac:dyDescent="0.35">
      <c r="A5" s="1"/>
      <c r="B5" s="49">
        <v>1</v>
      </c>
      <c r="C5" s="49">
        <v>2</v>
      </c>
      <c r="D5" s="49">
        <v>3</v>
      </c>
      <c r="E5" s="49">
        <v>4</v>
      </c>
      <c r="F5" s="49">
        <v>5</v>
      </c>
      <c r="G5" s="49">
        <v>6</v>
      </c>
      <c r="H5" s="49">
        <v>7</v>
      </c>
      <c r="I5" s="49">
        <v>8</v>
      </c>
      <c r="J5" s="49">
        <v>8</v>
      </c>
      <c r="K5" s="49">
        <v>9</v>
      </c>
      <c r="L5" s="49">
        <v>10</v>
      </c>
      <c r="M5" s="49">
        <v>11</v>
      </c>
      <c r="N5" s="49">
        <v>12</v>
      </c>
      <c r="O5" s="49">
        <v>13</v>
      </c>
      <c r="P5" s="49">
        <v>14</v>
      </c>
      <c r="Q5" s="49">
        <v>15</v>
      </c>
      <c r="R5" s="49">
        <v>16</v>
      </c>
      <c r="S5" s="49">
        <v>17</v>
      </c>
      <c r="T5" s="49">
        <v>18</v>
      </c>
      <c r="U5" s="49">
        <v>19</v>
      </c>
      <c r="V5" s="49">
        <v>20</v>
      </c>
      <c r="W5" s="49">
        <v>21</v>
      </c>
      <c r="X5" s="49">
        <v>22</v>
      </c>
      <c r="Y5" s="49">
        <v>23</v>
      </c>
      <c r="Z5" s="49">
        <v>24</v>
      </c>
      <c r="AA5" s="49">
        <v>25</v>
      </c>
      <c r="AB5" s="49">
        <v>26</v>
      </c>
      <c r="AC5" s="49">
        <v>27</v>
      </c>
      <c r="AD5" s="49">
        <v>28</v>
      </c>
      <c r="AE5" s="49">
        <v>29</v>
      </c>
      <c r="AF5" s="49">
        <v>30</v>
      </c>
      <c r="AG5" s="49">
        <v>31</v>
      </c>
      <c r="AH5" s="49">
        <v>31</v>
      </c>
      <c r="AI5" s="49">
        <v>32</v>
      </c>
      <c r="AJ5" s="49">
        <v>33</v>
      </c>
      <c r="AK5" s="49">
        <v>34</v>
      </c>
      <c r="AL5" s="49">
        <v>35</v>
      </c>
      <c r="AM5" s="49">
        <v>36</v>
      </c>
      <c r="AN5" s="49">
        <v>37</v>
      </c>
      <c r="AO5" s="49">
        <v>38</v>
      </c>
      <c r="AP5" s="49">
        <v>39</v>
      </c>
      <c r="AQ5" s="49">
        <v>40</v>
      </c>
      <c r="AR5" s="49">
        <v>41</v>
      </c>
      <c r="AS5" s="49">
        <v>42</v>
      </c>
      <c r="AT5" s="49">
        <v>43</v>
      </c>
      <c r="AU5" s="49">
        <v>44</v>
      </c>
      <c r="AV5" s="49">
        <v>45</v>
      </c>
      <c r="AW5" s="49">
        <v>46</v>
      </c>
      <c r="AX5" s="49">
        <v>47</v>
      </c>
      <c r="AY5" s="49">
        <v>48</v>
      </c>
      <c r="AZ5" s="49">
        <v>49</v>
      </c>
      <c r="BA5" s="49">
        <v>50</v>
      </c>
      <c r="BB5" s="49">
        <v>51</v>
      </c>
      <c r="BC5" s="49">
        <v>52</v>
      </c>
      <c r="BD5" s="49">
        <v>53</v>
      </c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>
        <v>81</v>
      </c>
      <c r="CJ5" s="49">
        <v>82</v>
      </c>
      <c r="CK5" s="49">
        <v>83</v>
      </c>
      <c r="CL5" s="49">
        <v>84</v>
      </c>
      <c r="CM5" s="49">
        <v>85</v>
      </c>
      <c r="CN5" s="49">
        <v>86</v>
      </c>
      <c r="CO5" s="49">
        <v>87</v>
      </c>
      <c r="CP5" s="49">
        <v>88</v>
      </c>
      <c r="CQ5" s="49">
        <v>89</v>
      </c>
      <c r="CR5" s="49">
        <v>90</v>
      </c>
      <c r="CS5" s="49">
        <v>95</v>
      </c>
      <c r="CT5" s="49"/>
      <c r="CU5" s="49"/>
      <c r="CV5" s="49"/>
      <c r="CW5" s="49"/>
    </row>
    <row r="6" spans="1:104" ht="40.200000000000003" hidden="1" outlineLevel="1" thickBot="1" x14ac:dyDescent="0.3">
      <c r="A6" s="235" t="s">
        <v>144</v>
      </c>
      <c r="B6" s="235" t="s">
        <v>10</v>
      </c>
      <c r="C6" s="235"/>
      <c r="D6" s="235" t="s">
        <v>145</v>
      </c>
      <c r="E6" s="235" t="s">
        <v>146</v>
      </c>
      <c r="F6" s="235" t="s">
        <v>147</v>
      </c>
      <c r="G6" s="235" t="s">
        <v>148</v>
      </c>
      <c r="H6" s="235" t="s">
        <v>149</v>
      </c>
      <c r="I6" s="235" t="s">
        <v>150</v>
      </c>
      <c r="J6" s="235" t="s">
        <v>151</v>
      </c>
      <c r="K6" s="235" t="s">
        <v>151</v>
      </c>
      <c r="L6" s="235" t="s">
        <v>151</v>
      </c>
      <c r="M6" s="235" t="s">
        <v>151</v>
      </c>
      <c r="N6" s="235" t="s">
        <v>151</v>
      </c>
      <c r="O6" s="235" t="s">
        <v>151</v>
      </c>
      <c r="P6" s="235" t="s">
        <v>151</v>
      </c>
      <c r="Q6" s="235" t="s">
        <v>151</v>
      </c>
      <c r="R6" s="235" t="s">
        <v>151</v>
      </c>
      <c r="S6" s="235" t="s">
        <v>151</v>
      </c>
      <c r="T6" s="235" t="s">
        <v>151</v>
      </c>
      <c r="U6" s="235" t="s">
        <v>151</v>
      </c>
      <c r="V6" s="235" t="s">
        <v>151</v>
      </c>
      <c r="W6" s="235" t="s">
        <v>151</v>
      </c>
      <c r="X6" s="235" t="s">
        <v>151</v>
      </c>
      <c r="Y6" s="235" t="s">
        <v>151</v>
      </c>
      <c r="Z6" s="235" t="s">
        <v>151</v>
      </c>
      <c r="AA6" s="235" t="s">
        <v>151</v>
      </c>
      <c r="AB6" s="235" t="s">
        <v>151</v>
      </c>
      <c r="AC6" s="235" t="s">
        <v>151</v>
      </c>
      <c r="AD6" s="235" t="s">
        <v>151</v>
      </c>
      <c r="AE6" s="235" t="s">
        <v>151</v>
      </c>
      <c r="AF6" s="235" t="s">
        <v>151</v>
      </c>
      <c r="AG6" s="235" t="s">
        <v>151</v>
      </c>
      <c r="AH6" s="235" t="s">
        <v>152</v>
      </c>
      <c r="AI6" s="235" t="s">
        <v>153</v>
      </c>
      <c r="AJ6" s="235" t="s">
        <v>154</v>
      </c>
      <c r="AK6" s="235" t="s">
        <v>155</v>
      </c>
      <c r="AL6" s="235" t="s">
        <v>156</v>
      </c>
      <c r="AM6" s="235" t="s">
        <v>157</v>
      </c>
      <c r="AN6" s="235" t="s">
        <v>158</v>
      </c>
      <c r="AO6" s="235" t="s">
        <v>159</v>
      </c>
      <c r="AP6" s="235" t="s">
        <v>160</v>
      </c>
      <c r="AQ6" s="235" t="s">
        <v>161</v>
      </c>
      <c r="AR6" s="235" t="s">
        <v>162</v>
      </c>
      <c r="AS6" s="235" t="s">
        <v>163</v>
      </c>
      <c r="AT6" s="235" t="s">
        <v>164</v>
      </c>
      <c r="AU6" s="235" t="s">
        <v>30</v>
      </c>
      <c r="AV6" s="235" t="s">
        <v>31</v>
      </c>
      <c r="AW6" s="235" t="s">
        <v>32</v>
      </c>
      <c r="AX6" s="235" t="s">
        <v>165</v>
      </c>
      <c r="AY6" s="235" t="s">
        <v>33</v>
      </c>
      <c r="AZ6" s="235" t="s">
        <v>166</v>
      </c>
      <c r="BA6" s="235" t="s">
        <v>34</v>
      </c>
      <c r="BB6" s="235" t="s">
        <v>167</v>
      </c>
      <c r="BC6" s="235" t="s">
        <v>168</v>
      </c>
      <c r="BD6" s="235" t="s">
        <v>169</v>
      </c>
      <c r="BE6" s="235" t="s">
        <v>38</v>
      </c>
      <c r="BF6" s="235" t="s">
        <v>39</v>
      </c>
      <c r="BG6" s="235" t="s">
        <v>151</v>
      </c>
      <c r="BH6" s="235" t="s">
        <v>151</v>
      </c>
      <c r="BI6" s="235" t="s">
        <v>151</v>
      </c>
      <c r="BJ6" s="235" t="s">
        <v>151</v>
      </c>
      <c r="BK6" s="235" t="s">
        <v>151</v>
      </c>
      <c r="BL6" s="235" t="s">
        <v>151</v>
      </c>
      <c r="BM6" s="235" t="s">
        <v>151</v>
      </c>
      <c r="BN6" s="235" t="s">
        <v>151</v>
      </c>
      <c r="BO6" s="235" t="s">
        <v>151</v>
      </c>
      <c r="BP6" s="235" t="s">
        <v>151</v>
      </c>
      <c r="BQ6" s="235" t="s">
        <v>151</v>
      </c>
      <c r="BR6" s="235" t="s">
        <v>151</v>
      </c>
      <c r="BS6" s="235" t="s">
        <v>151</v>
      </c>
      <c r="BT6" s="235" t="s">
        <v>151</v>
      </c>
      <c r="BU6" s="235" t="s">
        <v>151</v>
      </c>
      <c r="BV6" s="235" t="s">
        <v>151</v>
      </c>
      <c r="BW6" s="235" t="s">
        <v>151</v>
      </c>
      <c r="BX6" s="235" t="s">
        <v>151</v>
      </c>
      <c r="BY6" s="235" t="s">
        <v>151</v>
      </c>
      <c r="BZ6" s="235" t="s">
        <v>151</v>
      </c>
      <c r="CA6" s="235" t="s">
        <v>151</v>
      </c>
      <c r="CB6" s="235" t="s">
        <v>151</v>
      </c>
      <c r="CC6" s="235" t="s">
        <v>151</v>
      </c>
      <c r="CD6" s="235" t="s">
        <v>151</v>
      </c>
      <c r="CE6" s="235" t="s">
        <v>151</v>
      </c>
      <c r="CF6" s="235" t="s">
        <v>151</v>
      </c>
      <c r="CG6" s="235" t="s">
        <v>151</v>
      </c>
      <c r="CH6" s="235" t="s">
        <v>151</v>
      </c>
      <c r="CI6" s="235" t="s">
        <v>151</v>
      </c>
      <c r="CJ6" s="235" t="s">
        <v>170</v>
      </c>
      <c r="CK6" s="235" t="s">
        <v>171</v>
      </c>
      <c r="CL6" s="235" t="s">
        <v>172</v>
      </c>
      <c r="CM6" s="235" t="s">
        <v>171</v>
      </c>
      <c r="CN6" s="235"/>
      <c r="CO6" s="235"/>
      <c r="CP6" s="235"/>
      <c r="CQ6" s="235" t="s">
        <v>173</v>
      </c>
      <c r="CR6" s="235" t="s">
        <v>174</v>
      </c>
      <c r="CS6" s="235" t="s">
        <v>175</v>
      </c>
      <c r="CT6" s="288" t="s">
        <v>176</v>
      </c>
      <c r="CU6" s="288"/>
      <c r="CV6" s="288"/>
      <c r="CW6" s="288"/>
    </row>
    <row r="7" spans="1:104" s="195" customFormat="1" ht="13.5" customHeight="1" collapsed="1" x14ac:dyDescent="0.25">
      <c r="A7" s="283" t="s">
        <v>44</v>
      </c>
      <c r="B7" s="286" t="s">
        <v>45</v>
      </c>
      <c r="C7" s="233"/>
      <c r="D7" s="285" t="s">
        <v>46</v>
      </c>
      <c r="E7" s="285"/>
      <c r="F7" s="285"/>
      <c r="G7" s="285"/>
      <c r="H7" s="285"/>
      <c r="I7" s="285"/>
      <c r="J7" s="285" t="s">
        <v>47</v>
      </c>
      <c r="K7" s="285"/>
      <c r="L7" s="285"/>
      <c r="M7" s="285"/>
      <c r="N7" s="285"/>
      <c r="O7" s="285"/>
      <c r="P7" s="282" t="s">
        <v>48</v>
      </c>
      <c r="Q7" s="282"/>
      <c r="R7" s="282" t="s">
        <v>49</v>
      </c>
      <c r="S7" s="282"/>
      <c r="T7" s="282" t="s">
        <v>50</v>
      </c>
      <c r="U7" s="282"/>
      <c r="V7" s="282" t="s">
        <v>51</v>
      </c>
      <c r="W7" s="282"/>
      <c r="X7" s="282" t="s">
        <v>52</v>
      </c>
      <c r="Y7" s="282"/>
      <c r="Z7" s="282" t="s">
        <v>53</v>
      </c>
      <c r="AA7" s="282"/>
      <c r="AB7" s="282" t="s">
        <v>54</v>
      </c>
      <c r="AC7" s="282"/>
      <c r="AD7" s="282" t="s">
        <v>55</v>
      </c>
      <c r="AE7" s="282"/>
      <c r="AF7" s="282" t="s">
        <v>56</v>
      </c>
      <c r="AG7" s="282"/>
      <c r="AH7" s="282" t="s">
        <v>57</v>
      </c>
      <c r="AI7" s="282"/>
      <c r="AJ7" s="282"/>
      <c r="AK7" s="282"/>
      <c r="AL7" s="282"/>
      <c r="AM7" s="282"/>
      <c r="AN7" s="282"/>
      <c r="AO7" s="282"/>
      <c r="AP7" s="282"/>
      <c r="AQ7" s="286" t="s">
        <v>58</v>
      </c>
      <c r="AR7" s="286" t="s">
        <v>59</v>
      </c>
      <c r="AS7" s="300" t="s">
        <v>60</v>
      </c>
      <c r="AT7" s="286" t="s">
        <v>61</v>
      </c>
      <c r="AU7" s="282" t="s">
        <v>62</v>
      </c>
      <c r="AV7" s="282"/>
      <c r="AW7" s="282"/>
      <c r="AX7" s="282"/>
      <c r="AY7" s="282"/>
      <c r="AZ7" s="282"/>
      <c r="BA7" s="282"/>
      <c r="BB7" s="232"/>
      <c r="BC7" s="299" t="s">
        <v>63</v>
      </c>
      <c r="BD7" s="299"/>
      <c r="BE7" s="297" t="s">
        <v>64</v>
      </c>
      <c r="BF7" s="297"/>
      <c r="BG7" s="297"/>
      <c r="BH7" s="297" t="s">
        <v>65</v>
      </c>
      <c r="BI7" s="297"/>
      <c r="BJ7" s="297"/>
      <c r="BK7" s="194"/>
      <c r="BL7" s="194"/>
      <c r="BM7" s="194"/>
      <c r="BN7" s="194"/>
      <c r="BO7" s="194"/>
      <c r="BP7" s="297" t="s">
        <v>66</v>
      </c>
      <c r="BQ7" s="297"/>
      <c r="BR7" s="297"/>
      <c r="BS7" s="297"/>
      <c r="BT7" s="297"/>
      <c r="BU7" s="297" t="s">
        <v>67</v>
      </c>
      <c r="BV7" s="297"/>
      <c r="BW7" s="297" t="s">
        <v>68</v>
      </c>
      <c r="BX7" s="297"/>
      <c r="BY7" s="297"/>
      <c r="BZ7" s="297"/>
      <c r="CA7" s="297" t="s">
        <v>69</v>
      </c>
      <c r="CB7" s="297"/>
      <c r="CC7" s="297"/>
      <c r="CD7" s="297"/>
      <c r="CE7" s="297" t="s">
        <v>70</v>
      </c>
      <c r="CF7" s="297"/>
      <c r="CG7" s="297"/>
      <c r="CH7" s="194"/>
      <c r="CI7" s="302" t="s">
        <v>177</v>
      </c>
      <c r="CJ7" s="289" t="s">
        <v>72</v>
      </c>
      <c r="CK7" s="289" t="s">
        <v>73</v>
      </c>
      <c r="CL7" s="289" t="s">
        <v>74</v>
      </c>
      <c r="CM7" s="289" t="s">
        <v>75</v>
      </c>
      <c r="CN7" s="293" t="s">
        <v>76</v>
      </c>
      <c r="CO7" s="293" t="s">
        <v>178</v>
      </c>
      <c r="CP7" s="293" t="s">
        <v>78</v>
      </c>
      <c r="CQ7" s="289" t="s">
        <v>79</v>
      </c>
      <c r="CR7" s="289" t="s">
        <v>80</v>
      </c>
      <c r="CS7" s="291" t="s">
        <v>81</v>
      </c>
      <c r="CT7" s="295" t="s">
        <v>82</v>
      </c>
      <c r="CU7" s="295" t="s">
        <v>83</v>
      </c>
      <c r="CV7" s="295" t="s">
        <v>84</v>
      </c>
      <c r="CW7" s="295" t="s">
        <v>85</v>
      </c>
      <c r="CY7" s="298" t="s">
        <v>86</v>
      </c>
      <c r="CZ7" s="298"/>
    </row>
    <row r="8" spans="1:104" s="198" customFormat="1" ht="25.5" customHeight="1" thickBot="1" x14ac:dyDescent="0.3">
      <c r="A8" s="284"/>
      <c r="B8" s="287"/>
      <c r="C8" s="234" t="s">
        <v>87</v>
      </c>
      <c r="D8" s="236" t="s">
        <v>88</v>
      </c>
      <c r="E8" s="236" t="s">
        <v>89</v>
      </c>
      <c r="F8" s="236" t="s">
        <v>90</v>
      </c>
      <c r="G8" s="236" t="s">
        <v>90</v>
      </c>
      <c r="H8" s="236" t="s">
        <v>90</v>
      </c>
      <c r="I8" s="236" t="s">
        <v>90</v>
      </c>
      <c r="J8" s="236" t="s">
        <v>91</v>
      </c>
      <c r="K8" s="236" t="s">
        <v>92</v>
      </c>
      <c r="L8" s="236" t="s">
        <v>93</v>
      </c>
      <c r="M8" s="236" t="s">
        <v>94</v>
      </c>
      <c r="N8" s="236" t="s">
        <v>95</v>
      </c>
      <c r="O8" s="236" t="s">
        <v>96</v>
      </c>
      <c r="P8" s="236" t="s">
        <v>97</v>
      </c>
      <c r="Q8" s="236" t="s">
        <v>98</v>
      </c>
      <c r="R8" s="236" t="s">
        <v>97</v>
      </c>
      <c r="S8" s="236" t="s">
        <v>98</v>
      </c>
      <c r="T8" s="236" t="s">
        <v>97</v>
      </c>
      <c r="U8" s="236" t="s">
        <v>98</v>
      </c>
      <c r="V8" s="236" t="s">
        <v>97</v>
      </c>
      <c r="W8" s="236" t="s">
        <v>98</v>
      </c>
      <c r="X8" s="236" t="s">
        <v>97</v>
      </c>
      <c r="Y8" s="236" t="s">
        <v>98</v>
      </c>
      <c r="Z8" s="236" t="s">
        <v>97</v>
      </c>
      <c r="AA8" s="236" t="s">
        <v>98</v>
      </c>
      <c r="AB8" s="236" t="s">
        <v>97</v>
      </c>
      <c r="AC8" s="236" t="s">
        <v>98</v>
      </c>
      <c r="AD8" s="236" t="s">
        <v>97</v>
      </c>
      <c r="AE8" s="236" t="s">
        <v>98</v>
      </c>
      <c r="AF8" s="236" t="s">
        <v>97</v>
      </c>
      <c r="AG8" s="236" t="s">
        <v>98</v>
      </c>
      <c r="AH8" s="236" t="s">
        <v>91</v>
      </c>
      <c r="AI8" s="236" t="s">
        <v>99</v>
      </c>
      <c r="AJ8" s="236" t="s">
        <v>100</v>
      </c>
      <c r="AK8" s="236" t="s">
        <v>101</v>
      </c>
      <c r="AL8" s="236" t="s">
        <v>102</v>
      </c>
      <c r="AM8" s="234" t="s">
        <v>103</v>
      </c>
      <c r="AN8" s="236" t="s">
        <v>104</v>
      </c>
      <c r="AO8" s="236" t="s">
        <v>105</v>
      </c>
      <c r="AP8" s="236" t="s">
        <v>106</v>
      </c>
      <c r="AQ8" s="287"/>
      <c r="AR8" s="287"/>
      <c r="AS8" s="301"/>
      <c r="AT8" s="287"/>
      <c r="AU8" s="236" t="s">
        <v>107</v>
      </c>
      <c r="AV8" s="236" t="s">
        <v>108</v>
      </c>
      <c r="AW8" s="236" t="s">
        <v>109</v>
      </c>
      <c r="AX8" s="236" t="s">
        <v>110</v>
      </c>
      <c r="AY8" s="236" t="s">
        <v>111</v>
      </c>
      <c r="AZ8" s="236" t="s">
        <v>112</v>
      </c>
      <c r="BA8" s="236" t="s">
        <v>113</v>
      </c>
      <c r="BB8" s="236" t="s">
        <v>114</v>
      </c>
      <c r="BC8" s="236" t="s">
        <v>86</v>
      </c>
      <c r="BD8" s="236" t="s">
        <v>115</v>
      </c>
      <c r="BE8" s="196" t="s">
        <v>116</v>
      </c>
      <c r="BF8" s="196" t="s">
        <v>117</v>
      </c>
      <c r="BG8" s="196" t="s">
        <v>118</v>
      </c>
      <c r="BH8" s="196" t="s">
        <v>91</v>
      </c>
      <c r="BI8" s="196" t="s">
        <v>97</v>
      </c>
      <c r="BJ8" s="196" t="s">
        <v>98</v>
      </c>
      <c r="BK8" s="196" t="s">
        <v>119</v>
      </c>
      <c r="BL8" s="196" t="s">
        <v>120</v>
      </c>
      <c r="BM8" s="196" t="s">
        <v>121</v>
      </c>
      <c r="BN8" s="196" t="s">
        <v>122</v>
      </c>
      <c r="BO8" s="196" t="s">
        <v>123</v>
      </c>
      <c r="BP8" s="45" t="s">
        <v>91</v>
      </c>
      <c r="BQ8" s="45" t="s">
        <v>124</v>
      </c>
      <c r="BR8" s="45" t="s">
        <v>125</v>
      </c>
      <c r="BS8" s="45" t="s">
        <v>126</v>
      </c>
      <c r="BT8" s="48" t="s">
        <v>127</v>
      </c>
      <c r="BU8" s="48" t="s">
        <v>128</v>
      </c>
      <c r="BV8" s="48" t="s">
        <v>129</v>
      </c>
      <c r="BW8" s="48" t="s">
        <v>91</v>
      </c>
      <c r="BX8" s="48" t="s">
        <v>130</v>
      </c>
      <c r="BY8" s="48" t="s">
        <v>131</v>
      </c>
      <c r="BZ8" s="48" t="s">
        <v>132</v>
      </c>
      <c r="CA8" s="48" t="s">
        <v>97</v>
      </c>
      <c r="CB8" s="48" t="s">
        <v>98</v>
      </c>
      <c r="CC8" s="48" t="s">
        <v>133</v>
      </c>
      <c r="CD8" s="48" t="s">
        <v>134</v>
      </c>
      <c r="CE8" s="48" t="s">
        <v>135</v>
      </c>
      <c r="CF8" s="48" t="s">
        <v>136</v>
      </c>
      <c r="CG8" s="48" t="s">
        <v>137</v>
      </c>
      <c r="CH8" s="197" t="s">
        <v>138</v>
      </c>
      <c r="CI8" s="303"/>
      <c r="CJ8" s="290"/>
      <c r="CK8" s="290"/>
      <c r="CL8" s="290"/>
      <c r="CM8" s="290"/>
      <c r="CN8" s="294"/>
      <c r="CO8" s="294"/>
      <c r="CP8" s="294"/>
      <c r="CQ8" s="290"/>
      <c r="CR8" s="290"/>
      <c r="CS8" s="292"/>
      <c r="CT8" s="296"/>
      <c r="CU8" s="296"/>
      <c r="CV8" s="296"/>
      <c r="CW8" s="296"/>
      <c r="CY8" s="234" t="s">
        <v>139</v>
      </c>
      <c r="CZ8" s="237" t="s">
        <v>140</v>
      </c>
    </row>
    <row r="9" spans="1:104" s="18" customFormat="1" ht="13.8" thickBot="1" x14ac:dyDescent="0.3">
      <c r="A9" s="100">
        <v>2925</v>
      </c>
      <c r="B9" s="51" t="str">
        <f>IF(AJ9="","",A9&amp;"-"&amp;AJ9&amp;"-"&amp;AH9)</f>
        <v>2925-251-1</v>
      </c>
      <c r="C9" s="52">
        <v>78</v>
      </c>
      <c r="D9" s="53" t="s">
        <v>205</v>
      </c>
      <c r="E9" s="53" t="s">
        <v>206</v>
      </c>
      <c r="F9" s="53"/>
      <c r="G9" s="53"/>
      <c r="H9" s="53"/>
      <c r="I9" s="70"/>
      <c r="J9" s="54"/>
      <c r="K9" s="54"/>
      <c r="L9" s="54"/>
      <c r="M9" s="218"/>
      <c r="N9" s="54"/>
      <c r="O9" s="54"/>
      <c r="P9" s="51"/>
      <c r="Q9" s="218"/>
      <c r="R9" s="218"/>
      <c r="S9" s="51"/>
      <c r="T9" s="51"/>
      <c r="U9" s="51"/>
      <c r="V9" s="219"/>
      <c r="W9" s="219"/>
      <c r="X9" s="220"/>
      <c r="Y9" s="55"/>
      <c r="Z9" s="55"/>
      <c r="AA9" s="219"/>
      <c r="AB9" s="219"/>
      <c r="AC9" s="51"/>
      <c r="AD9" s="51"/>
      <c r="AE9" s="218"/>
      <c r="AF9" s="218"/>
      <c r="AG9" s="55"/>
      <c r="AH9" s="56">
        <v>1</v>
      </c>
      <c r="AI9" s="57">
        <v>44317</v>
      </c>
      <c r="AJ9" s="58" t="s">
        <v>207</v>
      </c>
      <c r="AK9" s="59" t="s">
        <v>208</v>
      </c>
      <c r="AL9" s="59" t="s">
        <v>209</v>
      </c>
      <c r="AM9" s="60">
        <v>7.2916666666666671E-2</v>
      </c>
      <c r="AN9" s="84">
        <v>8.3333333333333329E-2</v>
      </c>
      <c r="AO9" s="84">
        <v>0.19791666666666666</v>
      </c>
      <c r="AP9" s="60">
        <v>0.20486111111111113</v>
      </c>
      <c r="AQ9" s="61">
        <f>IF(AP9&lt;AM9,(AP9+1)-AM9,AP9-AM9)</f>
        <v>0.13194444444444448</v>
      </c>
      <c r="AR9" s="61">
        <f>IF(AO9&lt;AN9,(AO9+1)-AN9,AO9-AN9)</f>
        <v>0.11458333333333333</v>
      </c>
      <c r="AS9" s="62">
        <f>IF(AR9&lt;&gt;0,1,"")</f>
        <v>1</v>
      </c>
      <c r="AT9" s="63">
        <f>IF(AM9&lt;&gt;0,AM9-(6/24)+1440,"")</f>
        <v>1439.8229166666667</v>
      </c>
      <c r="AU9" s="88">
        <v>14.6</v>
      </c>
      <c r="AV9" s="65"/>
      <c r="AW9" s="65"/>
      <c r="AX9" s="65"/>
      <c r="AY9" s="64">
        <v>20.9</v>
      </c>
      <c r="AZ9" s="66"/>
      <c r="BA9" s="64">
        <v>8.1999999999999993</v>
      </c>
      <c r="BB9" s="66"/>
      <c r="BC9" s="51">
        <v>10366</v>
      </c>
      <c r="BD9" s="89">
        <f>BC9*0.0004536</f>
        <v>4.7020176000000005</v>
      </c>
      <c r="BE9" s="67"/>
      <c r="BF9" s="68"/>
      <c r="BG9" s="68"/>
      <c r="BH9" s="69">
        <v>3</v>
      </c>
      <c r="BI9" s="70"/>
      <c r="BJ9" s="70"/>
      <c r="BK9" s="70"/>
      <c r="BL9" s="70"/>
      <c r="BM9" s="71"/>
      <c r="BN9" s="71"/>
      <c r="BO9" s="71"/>
      <c r="BP9" s="72">
        <v>3</v>
      </c>
      <c r="BQ9" s="73"/>
      <c r="BR9" s="73"/>
      <c r="BS9" s="73"/>
      <c r="BT9" s="74"/>
      <c r="BU9" s="75"/>
      <c r="BV9" s="74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212">
        <v>4.702</v>
      </c>
      <c r="CJ9" s="51"/>
      <c r="CK9" s="65">
        <f>((CJ9/3.8)*6.7)/1000</f>
        <v>0</v>
      </c>
      <c r="CL9" s="51">
        <v>4894</v>
      </c>
      <c r="CM9" s="67">
        <f>((CL9*6.7)/1)/1000</f>
        <v>32.7898</v>
      </c>
      <c r="CN9" s="67">
        <f>IF(A9="","",IF(CK9=0,CM9,CK9)/2.2)</f>
        <v>14.904454545454545</v>
      </c>
      <c r="CO9" s="67">
        <f>IF(A9="","",(CP9/$BD$4))</f>
        <v>29960.355635528729</v>
      </c>
      <c r="CP9" s="67">
        <f>IF(A9="","",IF(CJ9="",(AJ9*$BA$4),CJ9))</f>
        <v>113851.59199999999</v>
      </c>
      <c r="CQ9" s="242">
        <f>CN9-AU9</f>
        <v>0.30445454545454531</v>
      </c>
      <c r="CR9" s="67">
        <f>AY9-BA9</f>
        <v>12.7</v>
      </c>
      <c r="CS9" s="53"/>
      <c r="CT9" s="199">
        <v>44316</v>
      </c>
      <c r="CU9" s="200">
        <v>0.99652777777777779</v>
      </c>
      <c r="CV9" s="200">
        <v>4.1666666666666664E-2</v>
      </c>
      <c r="CW9" s="201" t="s">
        <v>522</v>
      </c>
      <c r="CY9" s="228" t="s">
        <v>697</v>
      </c>
      <c r="CZ9" s="228"/>
    </row>
    <row r="10" spans="1:104" s="18" customFormat="1" ht="13.8" hidden="1" thickBot="1" x14ac:dyDescent="0.3">
      <c r="A10" s="100"/>
      <c r="B10" s="76" t="str">
        <f>IF(AJ10="","",A10&amp;"-"&amp;AJ10&amp;"-"&amp;AH10)</f>
        <v/>
      </c>
      <c r="C10" s="77"/>
      <c r="D10" s="83"/>
      <c r="E10" s="83"/>
      <c r="F10" s="83"/>
      <c r="G10" s="83"/>
      <c r="H10" s="76"/>
      <c r="I10" s="76"/>
      <c r="J10" s="78"/>
      <c r="K10" s="78"/>
      <c r="L10" s="78"/>
      <c r="M10" s="221"/>
      <c r="N10" s="78"/>
      <c r="O10" s="78"/>
      <c r="P10" s="76"/>
      <c r="Q10" s="221"/>
      <c r="R10" s="221"/>
      <c r="S10" s="76"/>
      <c r="T10" s="76"/>
      <c r="U10" s="76"/>
      <c r="V10" s="222"/>
      <c r="W10" s="222"/>
      <c r="X10" s="222"/>
      <c r="Y10" s="79"/>
      <c r="Z10" s="79"/>
      <c r="AA10" s="223"/>
      <c r="AB10" s="223"/>
      <c r="AC10" s="76"/>
      <c r="AD10" s="76"/>
      <c r="AE10" s="221"/>
      <c r="AF10" s="221"/>
      <c r="AG10" s="79"/>
      <c r="AH10" s="80">
        <v>2</v>
      </c>
      <c r="AI10" s="81"/>
      <c r="AJ10" s="82"/>
      <c r="AK10" s="83"/>
      <c r="AL10" s="83"/>
      <c r="AM10" s="84"/>
      <c r="AN10" s="84"/>
      <c r="AO10" s="84"/>
      <c r="AP10" s="84"/>
      <c r="AQ10" s="85">
        <f>IF(AP10&lt;AM10,(AP10+1)-AM10,AP10-AM10)</f>
        <v>0</v>
      </c>
      <c r="AR10" s="85">
        <f>IF(AO10&lt;AN10,(AO10+1)-AN10,AO10-AN10)</f>
        <v>0</v>
      </c>
      <c r="AS10" s="86" t="str">
        <f>IF(AR10&lt;&gt;0,1,"")</f>
        <v/>
      </c>
      <c r="AT10" s="87" t="str">
        <f>IF(AM10&lt;&gt;0,AM10-(6/24)+1440,"")</f>
        <v/>
      </c>
      <c r="AU10" s="88"/>
      <c r="AV10" s="89"/>
      <c r="AW10" s="89"/>
      <c r="AX10" s="89"/>
      <c r="AY10" s="111"/>
      <c r="AZ10" s="88"/>
      <c r="BA10" s="88"/>
      <c r="BB10" s="88"/>
      <c r="BC10" s="90"/>
      <c r="BD10" s="89">
        <f>BC10*0.0004536</f>
        <v>0</v>
      </c>
      <c r="BE10" s="91"/>
      <c r="BF10" s="92"/>
      <c r="BG10" s="92"/>
      <c r="BH10" s="80">
        <v>4</v>
      </c>
      <c r="BI10" s="93"/>
      <c r="BJ10" s="93"/>
      <c r="BK10" s="93"/>
      <c r="BL10" s="93"/>
      <c r="BM10" s="94"/>
      <c r="BN10" s="94"/>
      <c r="BO10" s="94"/>
      <c r="BP10" s="95">
        <v>4</v>
      </c>
      <c r="BQ10" s="96"/>
      <c r="BR10" s="96"/>
      <c r="BS10" s="96"/>
      <c r="BT10" s="97"/>
      <c r="BU10" s="98"/>
      <c r="BV10" s="97"/>
      <c r="BW10" s="76"/>
      <c r="BX10" s="76"/>
      <c r="BY10" s="76"/>
      <c r="BZ10" s="76"/>
      <c r="CA10" s="76"/>
      <c r="CB10" s="76"/>
      <c r="CC10" s="76"/>
      <c r="CD10" s="76"/>
      <c r="CE10" s="76"/>
      <c r="CF10" s="76"/>
      <c r="CG10" s="76"/>
      <c r="CH10" s="76"/>
      <c r="CI10" s="212"/>
      <c r="CJ10" s="76"/>
      <c r="CK10" s="89">
        <f>((CJ10/3.8)*6.7)/1000</f>
        <v>0</v>
      </c>
      <c r="CL10" s="76"/>
      <c r="CM10" s="91">
        <f>((CL10*6.7)/1)/1000</f>
        <v>0</v>
      </c>
      <c r="CN10" s="91" t="str">
        <f>IF(A10="","",IF(CK10=0,CM10,CK10)/2.2)</f>
        <v/>
      </c>
      <c r="CO10" s="91" t="str">
        <f>IF(A10="","",(CP10/$BD$4))</f>
        <v/>
      </c>
      <c r="CP10" s="91" t="str">
        <f>IF(A10="","",IF(CJ10="",(AJ10*$BA$4),CJ10))</f>
        <v/>
      </c>
      <c r="CQ10" s="99"/>
      <c r="CR10" s="91">
        <f>AY10-BA10</f>
        <v>0</v>
      </c>
      <c r="CS10" s="168"/>
      <c r="CT10" s="81"/>
      <c r="CU10" s="192"/>
      <c r="CV10" s="192"/>
      <c r="CW10" s="169"/>
      <c r="CY10" s="83"/>
      <c r="CZ10" s="76"/>
    </row>
    <row r="11" spans="1:104" s="18" customFormat="1" ht="13.8" hidden="1" thickBot="1" x14ac:dyDescent="0.3">
      <c r="A11" s="100"/>
      <c r="B11" s="76" t="str">
        <f>IF(AJ11="","",A11&amp;"-"&amp;AJ11&amp;"-"&amp;AH11)</f>
        <v/>
      </c>
      <c r="C11" s="77"/>
      <c r="D11" s="83"/>
      <c r="E11" s="83"/>
      <c r="F11" s="83"/>
      <c r="G11" s="76"/>
      <c r="H11" s="76"/>
      <c r="I11" s="76"/>
      <c r="J11" s="78"/>
      <c r="K11" s="78"/>
      <c r="L11" s="78"/>
      <c r="M11" s="221"/>
      <c r="N11" s="78"/>
      <c r="O11" s="78"/>
      <c r="P11" s="76"/>
      <c r="Q11" s="221"/>
      <c r="R11" s="221"/>
      <c r="S11" s="76"/>
      <c r="T11" s="76"/>
      <c r="U11" s="76"/>
      <c r="V11" s="222"/>
      <c r="W11" s="222"/>
      <c r="X11" s="222"/>
      <c r="Y11" s="79"/>
      <c r="Z11" s="79"/>
      <c r="AA11" s="223"/>
      <c r="AB11" s="223"/>
      <c r="AC11" s="76"/>
      <c r="AD11" s="76"/>
      <c r="AE11" s="221"/>
      <c r="AF11" s="221"/>
      <c r="AG11" s="79"/>
      <c r="AH11" s="80">
        <v>3</v>
      </c>
      <c r="AI11" s="81"/>
      <c r="AJ11" s="82"/>
      <c r="AK11" s="83"/>
      <c r="AL11" s="83"/>
      <c r="AM11" s="84"/>
      <c r="AN11" s="84"/>
      <c r="AO11" s="84"/>
      <c r="AP11" s="84"/>
      <c r="AQ11" s="85">
        <f>IF(AP11&lt;AM11,(AP11+1)-AM11,AP11-AM11)</f>
        <v>0</v>
      </c>
      <c r="AR11" s="85">
        <f>IF(AO11&lt;AN11,(AO11+1)-AN11,AO11-AN11)</f>
        <v>0</v>
      </c>
      <c r="AS11" s="86" t="str">
        <f>IF(AR11&lt;&gt;0,1,"")</f>
        <v/>
      </c>
      <c r="AT11" s="87" t="str">
        <f>IF(AM11&lt;&gt;0,AM11-(6/24)+1440,"")</f>
        <v/>
      </c>
      <c r="AU11" s="88"/>
      <c r="AV11" s="89"/>
      <c r="AW11" s="89"/>
      <c r="AX11" s="89"/>
      <c r="AY11" s="88"/>
      <c r="AZ11" s="88"/>
      <c r="BA11" s="88"/>
      <c r="BB11" s="88"/>
      <c r="BC11" s="101"/>
      <c r="BD11" s="89">
        <f>BC11*0.0004536</f>
        <v>0</v>
      </c>
      <c r="BE11" s="91"/>
      <c r="BF11" s="92"/>
      <c r="BG11" s="92"/>
      <c r="BH11" s="80"/>
      <c r="BI11" s="93"/>
      <c r="BJ11" s="93"/>
      <c r="BK11" s="93"/>
      <c r="BL11" s="93"/>
      <c r="BM11" s="94"/>
      <c r="BN11" s="94"/>
      <c r="BO11" s="94"/>
      <c r="BP11" s="95"/>
      <c r="BQ11" s="96"/>
      <c r="BR11" s="96"/>
      <c r="BS11" s="96"/>
      <c r="BT11" s="97"/>
      <c r="BU11" s="98"/>
      <c r="BV11" s="97"/>
      <c r="BW11" s="76"/>
      <c r="BX11" s="76"/>
      <c r="BY11" s="76"/>
      <c r="BZ11" s="76"/>
      <c r="CA11" s="76"/>
      <c r="CB11" s="76"/>
      <c r="CC11" s="76"/>
      <c r="CD11" s="76"/>
      <c r="CE11" s="76"/>
      <c r="CF11" s="76"/>
      <c r="CG11" s="76"/>
      <c r="CH11" s="76"/>
      <c r="CI11" s="212"/>
      <c r="CJ11" s="76"/>
      <c r="CK11" s="89">
        <f>((CJ11/3.8)*6.7)/1000</f>
        <v>0</v>
      </c>
      <c r="CL11" s="76"/>
      <c r="CM11" s="91">
        <f>((CL11*6.7)/1)/1000</f>
        <v>0</v>
      </c>
      <c r="CN11" s="91" t="str">
        <f>IF(A11="","",IF(CK11=0,CM11,CK11)/2.2)</f>
        <v/>
      </c>
      <c r="CO11" s="91" t="str">
        <f>IF(A11="","",(CP11/$BD$4))</f>
        <v/>
      </c>
      <c r="CP11" s="91" t="str">
        <f>IF(A11="","",IF(CJ11="",(AJ11*$BA$4),CJ11))</f>
        <v/>
      </c>
      <c r="CQ11" s="99"/>
      <c r="CR11" s="91">
        <f>AY11-BA11</f>
        <v>0</v>
      </c>
      <c r="CS11" s="83"/>
      <c r="CT11" s="81"/>
      <c r="CU11" s="192"/>
      <c r="CV11" s="192"/>
      <c r="CW11" s="169"/>
      <c r="CY11" s="83"/>
      <c r="CZ11" s="76"/>
    </row>
    <row r="12" spans="1:104" s="18" customFormat="1" ht="13.8" hidden="1" thickBot="1" x14ac:dyDescent="0.3">
      <c r="A12" s="100"/>
      <c r="B12" s="76" t="str">
        <f>IF(AJ12="","",A12&amp;"-"&amp;AJ12&amp;"-"&amp;AH12)</f>
        <v/>
      </c>
      <c r="C12" s="77"/>
      <c r="D12" s="83"/>
      <c r="E12" s="83"/>
      <c r="F12" s="83"/>
      <c r="G12" s="76"/>
      <c r="H12" s="76"/>
      <c r="I12" s="76"/>
      <c r="J12" s="78"/>
      <c r="K12" s="78"/>
      <c r="L12" s="78"/>
      <c r="M12" s="221"/>
      <c r="N12" s="78"/>
      <c r="O12" s="78"/>
      <c r="P12" s="76"/>
      <c r="Q12" s="221"/>
      <c r="R12" s="221"/>
      <c r="S12" s="76"/>
      <c r="T12" s="76"/>
      <c r="U12" s="76"/>
      <c r="V12" s="222"/>
      <c r="W12" s="222"/>
      <c r="X12" s="222"/>
      <c r="Y12" s="79"/>
      <c r="Z12" s="79"/>
      <c r="AA12" s="223"/>
      <c r="AB12" s="223"/>
      <c r="AC12" s="76"/>
      <c r="AD12" s="76"/>
      <c r="AE12" s="221"/>
      <c r="AF12" s="221"/>
      <c r="AG12" s="79"/>
      <c r="AH12" s="102">
        <v>4</v>
      </c>
      <c r="AI12" s="103"/>
      <c r="AJ12" s="104"/>
      <c r="AK12" s="105"/>
      <c r="AL12" s="106"/>
      <c r="AM12" s="107"/>
      <c r="AN12" s="107"/>
      <c r="AO12" s="107"/>
      <c r="AP12" s="107"/>
      <c r="AQ12" s="108">
        <f>IF(AP12&lt;AM12,(AP12+1)-AM12,AP12-AM12)</f>
        <v>0</v>
      </c>
      <c r="AR12" s="108">
        <f>IF(AO12&lt;AN12,(AO12+1)-AN12,AO12-AN12)</f>
        <v>0</v>
      </c>
      <c r="AS12" s="109" t="str">
        <f>IF(AR12&lt;&gt;0,1,"")</f>
        <v/>
      </c>
      <c r="AT12" s="110" t="str">
        <f>IF(AM12&lt;&gt;0,AM12-(6/24)+1440,"")</f>
        <v/>
      </c>
      <c r="AU12" s="111"/>
      <c r="AV12" s="112"/>
      <c r="AW12" s="112"/>
      <c r="AX12" s="112"/>
      <c r="AY12" s="111"/>
      <c r="AZ12" s="111"/>
      <c r="BA12" s="111"/>
      <c r="BB12" s="111"/>
      <c r="BC12" s="113"/>
      <c r="BD12" s="112">
        <f>BC12*0.0004536</f>
        <v>0</v>
      </c>
      <c r="BE12" s="114"/>
      <c r="BF12" s="115"/>
      <c r="BG12" s="115"/>
      <c r="BH12" s="102"/>
      <c r="BI12" s="116"/>
      <c r="BJ12" s="116"/>
      <c r="BK12" s="116"/>
      <c r="BL12" s="116"/>
      <c r="BM12" s="117"/>
      <c r="BN12" s="117"/>
      <c r="BO12" s="117"/>
      <c r="BP12" s="118"/>
      <c r="BQ12" s="119"/>
      <c r="BR12" s="119"/>
      <c r="BS12" s="119"/>
      <c r="BT12" s="120"/>
      <c r="BU12" s="121"/>
      <c r="BV12" s="120"/>
      <c r="BW12" s="122"/>
      <c r="BX12" s="122"/>
      <c r="BY12" s="122"/>
      <c r="BZ12" s="122"/>
      <c r="CA12" s="122"/>
      <c r="CB12" s="122"/>
      <c r="CC12" s="122"/>
      <c r="CD12" s="122"/>
      <c r="CE12" s="122"/>
      <c r="CF12" s="122"/>
      <c r="CG12" s="122"/>
      <c r="CH12" s="122"/>
      <c r="CI12" s="213"/>
      <c r="CJ12" s="122"/>
      <c r="CK12" s="112">
        <f>((CJ12/3.8)*6.7)/1000</f>
        <v>0</v>
      </c>
      <c r="CL12" s="122"/>
      <c r="CM12" s="114">
        <f>((CL12*6.7)/1)/1000</f>
        <v>0</v>
      </c>
      <c r="CN12" s="114" t="str">
        <f>IF(A12="","",IF(CK12=0,CM12,CK12)/2.2)</f>
        <v/>
      </c>
      <c r="CO12" s="114" t="str">
        <f>IF(A12="","",(CP12/$BD$4))</f>
        <v/>
      </c>
      <c r="CP12" s="114" t="str">
        <f>IF(A12="","",IF(CJ12="",(AJ12*$BA$4),CJ12))</f>
        <v/>
      </c>
      <c r="CQ12" s="123"/>
      <c r="CR12" s="114">
        <f>AY12-BA12</f>
        <v>0</v>
      </c>
      <c r="CS12" s="122"/>
      <c r="CT12" s="202"/>
      <c r="CU12" s="203"/>
      <c r="CV12" s="203"/>
      <c r="CW12" s="204"/>
      <c r="CY12" s="76"/>
      <c r="CZ12" s="76"/>
    </row>
    <row r="13" spans="1:104" s="18" customFormat="1" ht="13.8" hidden="1" thickBot="1" x14ac:dyDescent="0.3">
      <c r="A13" s="124"/>
      <c r="B13" s="125" t="str">
        <f>IF(AJ13="","",A13&amp;"-"&amp;AJ13&amp;"-"&amp;AH13)</f>
        <v/>
      </c>
      <c r="C13" s="126"/>
      <c r="D13" s="127"/>
      <c r="E13" s="127"/>
      <c r="F13" s="127"/>
      <c r="G13" s="127"/>
      <c r="H13" s="127"/>
      <c r="I13" s="128"/>
      <c r="J13" s="128"/>
      <c r="K13" s="128"/>
      <c r="L13" s="128"/>
      <c r="M13" s="224"/>
      <c r="N13" s="128"/>
      <c r="O13" s="128"/>
      <c r="P13" s="125"/>
      <c r="Q13" s="224"/>
      <c r="R13" s="224"/>
      <c r="S13" s="125"/>
      <c r="T13" s="125"/>
      <c r="U13" s="125"/>
      <c r="V13" s="225"/>
      <c r="W13" s="225"/>
      <c r="X13" s="225"/>
      <c r="Y13" s="129"/>
      <c r="Z13" s="129"/>
      <c r="AA13" s="226"/>
      <c r="AB13" s="226"/>
      <c r="AC13" s="125"/>
      <c r="AD13" s="125"/>
      <c r="AE13" s="224"/>
      <c r="AF13" s="224"/>
      <c r="AG13" s="130"/>
      <c r="AH13" s="238" t="s">
        <v>141</v>
      </c>
      <c r="AI13" s="239"/>
      <c r="AJ13" s="131"/>
      <c r="AK13" s="132"/>
      <c r="AL13" s="132"/>
      <c r="AM13" s="132"/>
      <c r="AN13" s="132"/>
      <c r="AO13" s="132"/>
      <c r="AP13" s="133"/>
      <c r="AQ13" s="133">
        <f>SUM(AQ9:AQ12)</f>
        <v>0.13194444444444448</v>
      </c>
      <c r="AR13" s="133">
        <f>SUM(AR9:AR12)</f>
        <v>0.11458333333333333</v>
      </c>
      <c r="AS13" s="134">
        <f>SUM(AS9:AS12)</f>
        <v>1</v>
      </c>
      <c r="AT13" s="134"/>
      <c r="AU13" s="132"/>
      <c r="AV13" s="135"/>
      <c r="AW13" s="135"/>
      <c r="AX13" s="135"/>
      <c r="AY13" s="132"/>
      <c r="AZ13" s="132"/>
      <c r="BA13" s="132"/>
      <c r="BB13" s="132"/>
      <c r="BC13" s="136"/>
      <c r="BD13" s="135"/>
      <c r="BE13" s="135"/>
      <c r="BF13" s="137"/>
      <c r="BG13" s="137"/>
      <c r="BH13" s="239"/>
      <c r="BI13" s="239"/>
      <c r="BJ13" s="239"/>
      <c r="BK13" s="138"/>
      <c r="BL13" s="138"/>
      <c r="BM13" s="138"/>
      <c r="BN13" s="138"/>
      <c r="BO13" s="138"/>
      <c r="BP13" s="139"/>
      <c r="BQ13" s="139"/>
      <c r="BR13" s="139"/>
      <c r="BS13" s="139"/>
      <c r="BT13" s="140"/>
      <c r="BU13" s="140"/>
      <c r="BV13" s="140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214"/>
      <c r="CJ13" s="132"/>
      <c r="CK13" s="135">
        <f>SUM(CK9:CK12)</f>
        <v>0</v>
      </c>
      <c r="CL13" s="132"/>
      <c r="CM13" s="135">
        <f>SUM(CM9:CM12)</f>
        <v>32.7898</v>
      </c>
      <c r="CN13" s="135">
        <f>SUM(CN9:CN12)</f>
        <v>14.904454545454545</v>
      </c>
      <c r="CO13" s="135">
        <f>SUM(CO9:CO12)</f>
        <v>29960.355635528729</v>
      </c>
      <c r="CP13" s="135">
        <f>SUM(CP9:CP12)</f>
        <v>113851.59199999999</v>
      </c>
      <c r="CQ13" s="135">
        <f>SUM(CQ9:CQ12)</f>
        <v>0.30445454545454531</v>
      </c>
      <c r="CR13" s="132"/>
      <c r="CS13" s="132"/>
      <c r="CT13" s="132"/>
      <c r="CU13" s="132"/>
      <c r="CV13" s="132"/>
      <c r="CW13" s="141"/>
      <c r="CY13" s="214"/>
      <c r="CZ13" s="214"/>
    </row>
    <row r="14" spans="1:104" s="18" customFormat="1" x14ac:dyDescent="0.25">
      <c r="A14" s="100">
        <v>2926</v>
      </c>
      <c r="B14" s="51" t="str">
        <f t="shared" ref="B14:B23" si="0">IF(AJ14="","",A14&amp;"-"&amp;AJ14&amp;"-"&amp;AH14)</f>
        <v>2926-270-1</v>
      </c>
      <c r="C14" s="52">
        <v>3</v>
      </c>
      <c r="D14" s="53" t="s">
        <v>245</v>
      </c>
      <c r="E14" s="53" t="s">
        <v>246</v>
      </c>
      <c r="F14" s="53" t="s">
        <v>247</v>
      </c>
      <c r="G14" s="53" t="s">
        <v>248</v>
      </c>
      <c r="H14" s="53" t="s">
        <v>249</v>
      </c>
      <c r="I14" s="70"/>
      <c r="J14" s="54"/>
      <c r="K14" s="54"/>
      <c r="L14" s="54"/>
      <c r="M14" s="218"/>
      <c r="N14" s="54"/>
      <c r="O14" s="54"/>
      <c r="P14" s="51"/>
      <c r="Q14" s="218"/>
      <c r="R14" s="218"/>
      <c r="S14" s="51"/>
      <c r="T14" s="51"/>
      <c r="U14" s="51"/>
      <c r="V14" s="219"/>
      <c r="W14" s="219"/>
      <c r="X14" s="220"/>
      <c r="Y14" s="55"/>
      <c r="Z14" s="55"/>
      <c r="AA14" s="219"/>
      <c r="AB14" s="219"/>
      <c r="AC14" s="51"/>
      <c r="AD14" s="51"/>
      <c r="AE14" s="218"/>
      <c r="AF14" s="218"/>
      <c r="AG14" s="55"/>
      <c r="AH14" s="56">
        <v>1</v>
      </c>
      <c r="AI14" s="57">
        <v>44317</v>
      </c>
      <c r="AJ14" s="58" t="s">
        <v>250</v>
      </c>
      <c r="AK14" s="59" t="s">
        <v>209</v>
      </c>
      <c r="AL14" s="59" t="s">
        <v>251</v>
      </c>
      <c r="AM14" s="60">
        <v>0.3888888888888889</v>
      </c>
      <c r="AN14" s="84">
        <v>0.40625</v>
      </c>
      <c r="AO14" s="84">
        <v>0.46527777777777773</v>
      </c>
      <c r="AP14" s="60">
        <v>0.62152777777777779</v>
      </c>
      <c r="AQ14" s="61">
        <f>IF(AP14&lt;AM14,(AP14+1)-AM14,AP14-AM14)</f>
        <v>0.2326388888888889</v>
      </c>
      <c r="AR14" s="61">
        <f>IF(AO14&lt;AN14,(AO14+1)-AN14,AO14-AN14)</f>
        <v>5.9027777777777735E-2</v>
      </c>
      <c r="AS14" s="62">
        <f>IF(AR14&lt;&gt;0,1,"")</f>
        <v>1</v>
      </c>
      <c r="AT14" s="63">
        <f>IF(AM14&lt;&gt;0,AM14-(6/24)+1440,"")</f>
        <v>1440.1388888888889</v>
      </c>
      <c r="AU14" s="111">
        <v>15</v>
      </c>
      <c r="AV14" s="65"/>
      <c r="AW14" s="65"/>
      <c r="AX14" s="65"/>
      <c r="AY14" s="64">
        <v>22.9</v>
      </c>
      <c r="AZ14" s="66"/>
      <c r="BA14" s="64">
        <v>15.3</v>
      </c>
      <c r="BB14" s="66"/>
      <c r="BC14" s="51">
        <v>18471</v>
      </c>
      <c r="BD14" s="89">
        <f>BC14*0.0004536</f>
        <v>8.3784456000000009</v>
      </c>
      <c r="BE14" s="67"/>
      <c r="BF14" s="68"/>
      <c r="BG14" s="68"/>
      <c r="BH14" s="69">
        <v>3</v>
      </c>
      <c r="BI14" s="70"/>
      <c r="BJ14" s="70"/>
      <c r="BK14" s="70"/>
      <c r="BL14" s="70"/>
      <c r="BM14" s="71"/>
      <c r="BN14" s="71"/>
      <c r="BO14" s="71"/>
      <c r="BP14" s="72">
        <v>3</v>
      </c>
      <c r="BQ14" s="73"/>
      <c r="BR14" s="73"/>
      <c r="BS14" s="73"/>
      <c r="BT14" s="74"/>
      <c r="BU14" s="75"/>
      <c r="BV14" s="74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212">
        <v>0</v>
      </c>
      <c r="CJ14" s="51">
        <v>18845</v>
      </c>
      <c r="CK14" s="65">
        <f>((CJ14/3.8)*6.7)/1000</f>
        <v>33.226710526315792</v>
      </c>
      <c r="CL14" s="51"/>
      <c r="CM14" s="67">
        <f>((CL14*6.7)/1)/1000</f>
        <v>0</v>
      </c>
      <c r="CN14" s="67">
        <f>IF(A14="","",IF(CK14=0,CM14,CK14)/2.2)</f>
        <v>15.103050239234449</v>
      </c>
      <c r="CO14" s="67">
        <f>IF(A14="","",(CP14/$BD$4))</f>
        <v>4959.1129296772506</v>
      </c>
      <c r="CP14" s="67">
        <f>IF(A14="","",IF(CJ14="",(AJ14*$BA$4),CJ14))</f>
        <v>18845</v>
      </c>
      <c r="CQ14" s="242">
        <f>CN14-AU14</f>
        <v>0.10305023923444878</v>
      </c>
      <c r="CR14" s="67">
        <f>AY14-BA14</f>
        <v>7.5999999999999979</v>
      </c>
      <c r="CS14" s="53"/>
      <c r="CT14" s="199">
        <v>44317</v>
      </c>
      <c r="CU14" s="200">
        <v>0.125</v>
      </c>
      <c r="CV14" s="200">
        <v>0.18055555555555555</v>
      </c>
      <c r="CW14" s="201" t="s">
        <v>523</v>
      </c>
      <c r="CY14" s="228" t="s">
        <v>697</v>
      </c>
      <c r="CZ14" s="228"/>
    </row>
    <row r="15" spans="1:104" s="18" customFormat="1" ht="13.8" thickBot="1" x14ac:dyDescent="0.3">
      <c r="A15" s="100">
        <v>2926</v>
      </c>
      <c r="B15" s="76" t="str">
        <f t="shared" si="0"/>
        <v>2926-270-2</v>
      </c>
      <c r="C15" s="77">
        <v>3</v>
      </c>
      <c r="D15" s="83" t="s">
        <v>245</v>
      </c>
      <c r="E15" s="83" t="s">
        <v>246</v>
      </c>
      <c r="F15" s="83" t="s">
        <v>247</v>
      </c>
      <c r="G15" s="83" t="s">
        <v>248</v>
      </c>
      <c r="H15" s="76" t="s">
        <v>249</v>
      </c>
      <c r="I15" s="76"/>
      <c r="J15" s="78"/>
      <c r="K15" s="78"/>
      <c r="L15" s="78"/>
      <c r="M15" s="221"/>
      <c r="N15" s="78"/>
      <c r="O15" s="78"/>
      <c r="P15" s="76"/>
      <c r="Q15" s="221"/>
      <c r="R15" s="221"/>
      <c r="S15" s="76"/>
      <c r="T15" s="76"/>
      <c r="U15" s="76"/>
      <c r="V15" s="222"/>
      <c r="W15" s="222"/>
      <c r="X15" s="222"/>
      <c r="Y15" s="79"/>
      <c r="Z15" s="79"/>
      <c r="AA15" s="223"/>
      <c r="AB15" s="223"/>
      <c r="AC15" s="76"/>
      <c r="AD15" s="76"/>
      <c r="AE15" s="221"/>
      <c r="AF15" s="221"/>
      <c r="AG15" s="79"/>
      <c r="AH15" s="80">
        <v>2</v>
      </c>
      <c r="AI15" s="81">
        <v>44317</v>
      </c>
      <c r="AJ15" s="82" t="s">
        <v>250</v>
      </c>
      <c r="AK15" s="83" t="s">
        <v>251</v>
      </c>
      <c r="AL15" s="83" t="s">
        <v>208</v>
      </c>
      <c r="AM15" s="84">
        <v>0.65625</v>
      </c>
      <c r="AN15" s="84">
        <v>0.66666666666666663</v>
      </c>
      <c r="AO15" s="192">
        <v>0.73263888888888884</v>
      </c>
      <c r="AP15" s="84">
        <v>0.73958333333333337</v>
      </c>
      <c r="AQ15" s="85">
        <f>IF(AP15&lt;AM15,(AP15+1)-AM15,AP15-AM15)</f>
        <v>8.333333333333337E-2</v>
      </c>
      <c r="AR15" s="85">
        <f>IF(AO15&lt;AN15,(AO15+1)-AN15,AO15-AN15)</f>
        <v>6.597222222222221E-2</v>
      </c>
      <c r="AS15" s="86">
        <f>IF(AR15&lt;&gt;0,1,"")</f>
        <v>1</v>
      </c>
      <c r="AT15" s="87">
        <f>IF(AM15&lt;&gt;0,AM15-(6/24)+1440,"")</f>
        <v>1440.40625</v>
      </c>
      <c r="AU15" s="88">
        <v>0</v>
      </c>
      <c r="AV15" s="89"/>
      <c r="AW15" s="89"/>
      <c r="AX15" s="89"/>
      <c r="AY15" s="111">
        <v>15</v>
      </c>
      <c r="AZ15" s="88"/>
      <c r="BA15" s="88">
        <v>5.2</v>
      </c>
      <c r="BB15" s="88"/>
      <c r="BC15" s="90" t="s">
        <v>252</v>
      </c>
      <c r="BD15" s="89">
        <f>BC15*0.0004536</f>
        <v>43.010352000000005</v>
      </c>
      <c r="BE15" s="91"/>
      <c r="BF15" s="92"/>
      <c r="BG15" s="92"/>
      <c r="BH15" s="80">
        <v>4</v>
      </c>
      <c r="BI15" s="93"/>
      <c r="BJ15" s="93"/>
      <c r="BK15" s="93"/>
      <c r="BL15" s="93"/>
      <c r="BM15" s="94"/>
      <c r="BN15" s="94"/>
      <c r="BO15" s="94"/>
      <c r="BP15" s="95">
        <v>4</v>
      </c>
      <c r="BQ15" s="96"/>
      <c r="BR15" s="96"/>
      <c r="BS15" s="96"/>
      <c r="BT15" s="97"/>
      <c r="BU15" s="98"/>
      <c r="BV15" s="97"/>
      <c r="BW15" s="76"/>
      <c r="BX15" s="76"/>
      <c r="BY15" s="76"/>
      <c r="BZ15" s="76"/>
      <c r="CA15" s="76"/>
      <c r="CB15" s="76"/>
      <c r="CC15" s="76"/>
      <c r="CD15" s="76"/>
      <c r="CE15" s="76"/>
      <c r="CF15" s="76"/>
      <c r="CG15" s="76"/>
      <c r="CH15" s="76"/>
      <c r="CI15" s="212">
        <v>40.369</v>
      </c>
      <c r="CJ15" s="76"/>
      <c r="CK15" s="89">
        <f>((CJ15/3.8)*6.7)/1000</f>
        <v>0</v>
      </c>
      <c r="CL15" s="76"/>
      <c r="CM15" s="91">
        <f>((CL15*6.7)/1)/1000</f>
        <v>0</v>
      </c>
      <c r="CN15" s="91">
        <f>IF(A15="","",IF(CK15=0,CM15,CK15)/2.2)</f>
        <v>0</v>
      </c>
      <c r="CO15" s="91">
        <f>IF(A15="","",(CP15/$BD$4))</f>
        <v>32228.271002361584</v>
      </c>
      <c r="CP15" s="91">
        <f>IF(A15="","",IF(CJ15="",(AJ15*$BA$4),CJ15))</f>
        <v>122469.84</v>
      </c>
      <c r="CQ15" s="99">
        <f>CN15-AU15</f>
        <v>0</v>
      </c>
      <c r="CR15" s="91">
        <f>AY15-BA15</f>
        <v>9.8000000000000007</v>
      </c>
      <c r="CS15" s="168"/>
      <c r="CT15" s="81"/>
      <c r="CU15" s="192"/>
      <c r="CV15" s="192"/>
      <c r="CW15" s="169"/>
      <c r="CY15" s="83" t="s">
        <v>697</v>
      </c>
      <c r="CZ15" s="76"/>
    </row>
    <row r="16" spans="1:104" s="18" customFormat="1" ht="13.8" hidden="1" thickBot="1" x14ac:dyDescent="0.3">
      <c r="A16" s="100"/>
      <c r="B16" s="76" t="str">
        <f t="shared" si="0"/>
        <v/>
      </c>
      <c r="C16" s="77"/>
      <c r="D16" s="83"/>
      <c r="E16" s="83"/>
      <c r="F16" s="83"/>
      <c r="G16" s="76"/>
      <c r="H16" s="76"/>
      <c r="I16" s="76"/>
      <c r="J16" s="78"/>
      <c r="K16" s="78"/>
      <c r="L16" s="78"/>
      <c r="M16" s="221"/>
      <c r="N16" s="78"/>
      <c r="O16" s="78"/>
      <c r="P16" s="76"/>
      <c r="Q16" s="221"/>
      <c r="R16" s="221"/>
      <c r="S16" s="76"/>
      <c r="T16" s="76"/>
      <c r="U16" s="76"/>
      <c r="V16" s="222"/>
      <c r="W16" s="222"/>
      <c r="X16" s="222"/>
      <c r="Y16" s="79"/>
      <c r="Z16" s="79"/>
      <c r="AA16" s="223"/>
      <c r="AB16" s="223"/>
      <c r="AC16" s="76"/>
      <c r="AD16" s="76"/>
      <c r="AE16" s="221"/>
      <c r="AF16" s="221"/>
      <c r="AG16" s="79"/>
      <c r="AH16" s="80">
        <v>3</v>
      </c>
      <c r="AI16" s="81"/>
      <c r="AJ16" s="82"/>
      <c r="AK16" s="83"/>
      <c r="AL16" s="83"/>
      <c r="AM16" s="84"/>
      <c r="AN16" s="84"/>
      <c r="AO16" s="84"/>
      <c r="AP16" s="84"/>
      <c r="AQ16" s="85">
        <f>IF(AP16&lt;AM16,(AP16+1)-AM16,AP16-AM16)</f>
        <v>0</v>
      </c>
      <c r="AR16" s="85">
        <f>IF(AO16&lt;AN16,(AO16+1)-AN16,AO16-AN16)</f>
        <v>0</v>
      </c>
      <c r="AS16" s="86" t="str">
        <f>IF(AR16&lt;&gt;0,1,"")</f>
        <v/>
      </c>
      <c r="AT16" s="87" t="str">
        <f>IF(AM16&lt;&gt;0,AM16-(6/24)+1440,"")</f>
        <v/>
      </c>
      <c r="AU16" s="88"/>
      <c r="AV16" s="89"/>
      <c r="AW16" s="89"/>
      <c r="AX16" s="89"/>
      <c r="AY16" s="88"/>
      <c r="AZ16" s="88"/>
      <c r="BA16" s="88"/>
      <c r="BB16" s="88"/>
      <c r="BC16" s="90"/>
      <c r="BD16" s="89">
        <f>BC16*0.0004536</f>
        <v>0</v>
      </c>
      <c r="BE16" s="91"/>
      <c r="BF16" s="92"/>
      <c r="BG16" s="92"/>
      <c r="BH16" s="80"/>
      <c r="BI16" s="93"/>
      <c r="BJ16" s="93"/>
      <c r="BK16" s="93"/>
      <c r="BL16" s="93"/>
      <c r="BM16" s="94"/>
      <c r="BN16" s="94"/>
      <c r="BO16" s="94"/>
      <c r="BP16" s="95"/>
      <c r="BQ16" s="96"/>
      <c r="BR16" s="96"/>
      <c r="BS16" s="96"/>
      <c r="BT16" s="97"/>
      <c r="BU16" s="98"/>
      <c r="BV16" s="97"/>
      <c r="BW16" s="76"/>
      <c r="BX16" s="76"/>
      <c r="BY16" s="76"/>
      <c r="BZ16" s="76"/>
      <c r="CA16" s="76"/>
      <c r="CB16" s="76"/>
      <c r="CC16" s="76"/>
      <c r="CD16" s="76"/>
      <c r="CE16" s="76"/>
      <c r="CF16" s="76"/>
      <c r="CG16" s="76"/>
      <c r="CH16" s="76"/>
      <c r="CI16" s="212"/>
      <c r="CJ16" s="76"/>
      <c r="CK16" s="89">
        <f>((CJ16/3.8)*6.7)/1000</f>
        <v>0</v>
      </c>
      <c r="CL16" s="76"/>
      <c r="CM16" s="91">
        <f>((CL16*6.7)/1)/1000</f>
        <v>0</v>
      </c>
      <c r="CN16" s="91" t="str">
        <f>IF(A16="","",IF(CK16=0,CM16,CK16)/2.2)</f>
        <v/>
      </c>
      <c r="CO16" s="91" t="str">
        <f>IF(A16="","",(CP16/$BD$4))</f>
        <v/>
      </c>
      <c r="CP16" s="91" t="str">
        <f>IF(A16="","",IF(CJ16="",(AJ16*$BA$4),CJ16))</f>
        <v/>
      </c>
      <c r="CQ16" s="99"/>
      <c r="CR16" s="91">
        <f>AY16-BA16</f>
        <v>0</v>
      </c>
      <c r="CS16" s="83"/>
      <c r="CT16" s="81"/>
      <c r="CU16" s="192"/>
      <c r="CV16" s="192"/>
      <c r="CW16" s="169"/>
      <c r="CY16" s="83"/>
      <c r="CZ16" s="76"/>
    </row>
    <row r="17" spans="1:104" s="18" customFormat="1" ht="13.8" hidden="1" thickBot="1" x14ac:dyDescent="0.3">
      <c r="A17" s="100"/>
      <c r="B17" s="76" t="str">
        <f t="shared" si="0"/>
        <v/>
      </c>
      <c r="C17" s="77"/>
      <c r="D17" s="83"/>
      <c r="E17" s="83"/>
      <c r="F17" s="83"/>
      <c r="G17" s="76"/>
      <c r="H17" s="76"/>
      <c r="I17" s="76"/>
      <c r="J17" s="78"/>
      <c r="K17" s="78"/>
      <c r="L17" s="78"/>
      <c r="M17" s="221"/>
      <c r="N17" s="78"/>
      <c r="O17" s="78"/>
      <c r="P17" s="76"/>
      <c r="Q17" s="221"/>
      <c r="R17" s="221"/>
      <c r="S17" s="76"/>
      <c r="T17" s="76"/>
      <c r="U17" s="76"/>
      <c r="V17" s="222"/>
      <c r="W17" s="222"/>
      <c r="X17" s="222"/>
      <c r="Y17" s="79"/>
      <c r="Z17" s="79"/>
      <c r="AA17" s="223"/>
      <c r="AB17" s="223"/>
      <c r="AC17" s="76"/>
      <c r="AD17" s="76"/>
      <c r="AE17" s="221"/>
      <c r="AF17" s="221"/>
      <c r="AG17" s="79"/>
      <c r="AH17" s="102">
        <v>4</v>
      </c>
      <c r="AI17" s="103"/>
      <c r="AJ17" s="104"/>
      <c r="AK17" s="105"/>
      <c r="AL17" s="106"/>
      <c r="AM17" s="107"/>
      <c r="AN17" s="107"/>
      <c r="AO17" s="107"/>
      <c r="AP17" s="107"/>
      <c r="AQ17" s="246">
        <f>IF(AP17&lt;AM17,(AP17+1)-AM17,AP17-AM17)</f>
        <v>0</v>
      </c>
      <c r="AR17" s="108">
        <f>IF(AO17&lt;AN17,(AO17+1)-AN17,AO17-AN17)</f>
        <v>0</v>
      </c>
      <c r="AS17" s="109" t="str">
        <f>IF(AR17&lt;&gt;0,1,"")</f>
        <v/>
      </c>
      <c r="AT17" s="110" t="str">
        <f>IF(AM17&lt;&gt;0,AM17-(6/24)+1440,"")</f>
        <v/>
      </c>
      <c r="AU17" s="111"/>
      <c r="AV17" s="112"/>
      <c r="AW17" s="112"/>
      <c r="AX17" s="112"/>
      <c r="AY17" s="111"/>
      <c r="AZ17" s="111"/>
      <c r="BA17" s="111"/>
      <c r="BB17" s="111"/>
      <c r="BC17" s="240"/>
      <c r="BD17" s="112">
        <f>BC17*0.0004536</f>
        <v>0</v>
      </c>
      <c r="BE17" s="114"/>
      <c r="BF17" s="115"/>
      <c r="BG17" s="115"/>
      <c r="BH17" s="102"/>
      <c r="BI17" s="116"/>
      <c r="BJ17" s="116"/>
      <c r="BK17" s="116"/>
      <c r="BL17" s="116"/>
      <c r="BM17" s="117"/>
      <c r="BN17" s="117"/>
      <c r="BO17" s="117"/>
      <c r="BP17" s="118"/>
      <c r="BQ17" s="119"/>
      <c r="BR17" s="119"/>
      <c r="BS17" s="119"/>
      <c r="BT17" s="120"/>
      <c r="BU17" s="121"/>
      <c r="BV17" s="120"/>
      <c r="BW17" s="122"/>
      <c r="BX17" s="122"/>
      <c r="BY17" s="122"/>
      <c r="BZ17" s="122"/>
      <c r="CA17" s="122"/>
      <c r="CB17" s="122"/>
      <c r="CC17" s="122"/>
      <c r="CD17" s="122"/>
      <c r="CE17" s="122"/>
      <c r="CF17" s="122"/>
      <c r="CG17" s="122"/>
      <c r="CH17" s="122"/>
      <c r="CI17" s="213"/>
      <c r="CJ17" s="122"/>
      <c r="CK17" s="112">
        <f>((CJ17/3.8)*6.7)/1000</f>
        <v>0</v>
      </c>
      <c r="CL17" s="122"/>
      <c r="CM17" s="114">
        <f>((CL17*6.7)/1)/1000</f>
        <v>0</v>
      </c>
      <c r="CN17" s="114" t="str">
        <f>IF(A17="","",IF(CK17=0,CM17,CK17)/2.2)</f>
        <v/>
      </c>
      <c r="CO17" s="114" t="str">
        <f>IF(A17="","",(CP17/$BD$4))</f>
        <v/>
      </c>
      <c r="CP17" s="114" t="str">
        <f>IF(A17="","",IF(CJ17="",(AJ17*$BA$4),CJ17))</f>
        <v/>
      </c>
      <c r="CQ17" s="123"/>
      <c r="CR17" s="114">
        <f>AY17-BA17</f>
        <v>0</v>
      </c>
      <c r="CS17" s="122"/>
      <c r="CT17" s="202"/>
      <c r="CU17" s="203"/>
      <c r="CV17" s="203"/>
      <c r="CW17" s="204"/>
      <c r="CY17" s="76"/>
      <c r="CZ17" s="76"/>
    </row>
    <row r="18" spans="1:104" s="18" customFormat="1" ht="13.8" hidden="1" thickBot="1" x14ac:dyDescent="0.3">
      <c r="A18" s="124"/>
      <c r="B18" s="125" t="str">
        <f t="shared" si="0"/>
        <v/>
      </c>
      <c r="C18" s="126"/>
      <c r="D18" s="127"/>
      <c r="E18" s="127"/>
      <c r="F18" s="127"/>
      <c r="G18" s="127"/>
      <c r="H18" s="127"/>
      <c r="I18" s="128"/>
      <c r="J18" s="128"/>
      <c r="K18" s="128"/>
      <c r="L18" s="128"/>
      <c r="M18" s="224"/>
      <c r="N18" s="128"/>
      <c r="O18" s="128"/>
      <c r="P18" s="125"/>
      <c r="Q18" s="224"/>
      <c r="R18" s="224"/>
      <c r="S18" s="125"/>
      <c r="T18" s="125"/>
      <c r="U18" s="125"/>
      <c r="V18" s="225"/>
      <c r="W18" s="225"/>
      <c r="X18" s="225"/>
      <c r="Y18" s="129"/>
      <c r="Z18" s="129"/>
      <c r="AA18" s="226"/>
      <c r="AB18" s="226"/>
      <c r="AC18" s="125"/>
      <c r="AD18" s="125"/>
      <c r="AE18" s="224"/>
      <c r="AF18" s="224"/>
      <c r="AG18" s="130"/>
      <c r="AH18" s="238" t="s">
        <v>141</v>
      </c>
      <c r="AI18" s="239"/>
      <c r="AJ18" s="131"/>
      <c r="AK18" s="132"/>
      <c r="AL18" s="132"/>
      <c r="AM18" s="132"/>
      <c r="AN18" s="132"/>
      <c r="AO18" s="132"/>
      <c r="AP18" s="133"/>
      <c r="AQ18" s="133">
        <f>SUM(AQ14:AQ17)</f>
        <v>0.31597222222222227</v>
      </c>
      <c r="AR18" s="133">
        <f>SUM(AR14:AR17)</f>
        <v>0.12499999999999994</v>
      </c>
      <c r="AS18" s="134">
        <f>SUM(AS14:AS17)</f>
        <v>2</v>
      </c>
      <c r="AT18" s="134"/>
      <c r="AU18" s="132"/>
      <c r="AV18" s="135"/>
      <c r="AW18" s="135"/>
      <c r="AX18" s="135"/>
      <c r="AY18" s="132"/>
      <c r="AZ18" s="132"/>
      <c r="BA18" s="132"/>
      <c r="BB18" s="132"/>
      <c r="BC18" s="136"/>
      <c r="BD18" s="135"/>
      <c r="BE18" s="135"/>
      <c r="BF18" s="137"/>
      <c r="BG18" s="137"/>
      <c r="BH18" s="239"/>
      <c r="BI18" s="239"/>
      <c r="BJ18" s="239"/>
      <c r="BK18" s="138"/>
      <c r="BL18" s="138"/>
      <c r="BM18" s="138"/>
      <c r="BN18" s="138"/>
      <c r="BO18" s="138"/>
      <c r="BP18" s="139"/>
      <c r="BQ18" s="139"/>
      <c r="BR18" s="139"/>
      <c r="BS18" s="139"/>
      <c r="BT18" s="140"/>
      <c r="BU18" s="140"/>
      <c r="BV18" s="140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214"/>
      <c r="CJ18" s="132"/>
      <c r="CK18" s="135">
        <f>SUM(CK14:CK17)</f>
        <v>33.226710526315792</v>
      </c>
      <c r="CL18" s="132"/>
      <c r="CM18" s="135">
        <f>SUM(CM14:CM17)</f>
        <v>0</v>
      </c>
      <c r="CN18" s="135">
        <f>SUM(CN14:CN17)</f>
        <v>15.103050239234449</v>
      </c>
      <c r="CO18" s="135">
        <f>SUM(CO14:CO17)</f>
        <v>37187.383932038836</v>
      </c>
      <c r="CP18" s="135">
        <f>SUM(CP14:CP17)</f>
        <v>141314.84</v>
      </c>
      <c r="CQ18" s="135">
        <f>SUM(CQ14:CQ17)</f>
        <v>0.10305023923444878</v>
      </c>
      <c r="CR18" s="132"/>
      <c r="CS18" s="132"/>
      <c r="CT18" s="132"/>
      <c r="CU18" s="132"/>
      <c r="CV18" s="132"/>
      <c r="CW18" s="141"/>
      <c r="CY18" s="214"/>
      <c r="CZ18" s="214"/>
    </row>
    <row r="19" spans="1:104" s="18" customFormat="1" x14ac:dyDescent="0.25">
      <c r="A19" s="100">
        <v>2927</v>
      </c>
      <c r="B19" s="51" t="str">
        <f t="shared" si="0"/>
        <v>2927-4123-1</v>
      </c>
      <c r="C19" s="52">
        <v>3</v>
      </c>
      <c r="D19" s="53" t="s">
        <v>349</v>
      </c>
      <c r="E19" s="53" t="s">
        <v>278</v>
      </c>
      <c r="F19" s="53" t="s">
        <v>249</v>
      </c>
      <c r="G19" s="53" t="s">
        <v>350</v>
      </c>
      <c r="H19" s="53"/>
      <c r="I19" s="70"/>
      <c r="J19" s="54"/>
      <c r="K19" s="54"/>
      <c r="L19" s="54"/>
      <c r="M19" s="218"/>
      <c r="N19" s="54"/>
      <c r="O19" s="54"/>
      <c r="P19" s="51"/>
      <c r="Q19" s="218"/>
      <c r="R19" s="218"/>
      <c r="S19" s="51"/>
      <c r="T19" s="51"/>
      <c r="U19" s="51"/>
      <c r="V19" s="219"/>
      <c r="W19" s="219"/>
      <c r="X19" s="220"/>
      <c r="Y19" s="55"/>
      <c r="Z19" s="55"/>
      <c r="AA19" s="219"/>
      <c r="AB19" s="219"/>
      <c r="AC19" s="51"/>
      <c r="AD19" s="51"/>
      <c r="AE19" s="218"/>
      <c r="AF19" s="218"/>
      <c r="AG19" s="55"/>
      <c r="AH19" s="56">
        <v>1</v>
      </c>
      <c r="AI19" s="57">
        <v>44317</v>
      </c>
      <c r="AJ19" s="58" t="s">
        <v>313</v>
      </c>
      <c r="AK19" s="59" t="s">
        <v>208</v>
      </c>
      <c r="AL19" s="59" t="s">
        <v>230</v>
      </c>
      <c r="AM19" s="60">
        <v>0.79861111111111116</v>
      </c>
      <c r="AN19" s="84">
        <v>0.82291666666666663</v>
      </c>
      <c r="AO19" s="84">
        <v>0.93402777777777779</v>
      </c>
      <c r="AP19" s="60">
        <v>0.94097222222222221</v>
      </c>
      <c r="AQ19" s="61">
        <f>IF(AP19&lt;AM19,(AP19+1)-AM19,AP19-AM19)</f>
        <v>0.14236111111111105</v>
      </c>
      <c r="AR19" s="61">
        <f>IF(AO19&lt;AN19,(AO19+1)-AN19,AO19-AN19)</f>
        <v>0.11111111111111116</v>
      </c>
      <c r="AS19" s="62">
        <f>IF(AR19&lt;&gt;0,1,"")</f>
        <v>1</v>
      </c>
      <c r="AT19" s="63">
        <f>IF(AM19&lt;&gt;0,AM19-(6/24)+1440,"")</f>
        <v>1440.5486111111111</v>
      </c>
      <c r="AU19" s="111">
        <v>15.1</v>
      </c>
      <c r="AV19" s="65"/>
      <c r="AW19" s="65"/>
      <c r="AX19" s="65"/>
      <c r="AY19" s="242">
        <v>20.399999999999999</v>
      </c>
      <c r="AZ19" s="66"/>
      <c r="BA19" s="64">
        <v>6.5</v>
      </c>
      <c r="BB19" s="66"/>
      <c r="BC19" s="51">
        <v>7372</v>
      </c>
      <c r="BD19" s="89">
        <f>BC19*0.0004536</f>
        <v>3.3439392000000003</v>
      </c>
      <c r="BE19" s="67"/>
      <c r="BF19" s="68"/>
      <c r="BG19" s="68"/>
      <c r="BH19" s="69">
        <v>3</v>
      </c>
      <c r="BI19" s="70"/>
      <c r="BJ19" s="70"/>
      <c r="BK19" s="70"/>
      <c r="BL19" s="70"/>
      <c r="BM19" s="71"/>
      <c r="BN19" s="71"/>
      <c r="BO19" s="71"/>
      <c r="BP19" s="72">
        <v>3</v>
      </c>
      <c r="BQ19" s="73"/>
      <c r="BR19" s="73"/>
      <c r="BS19" s="73"/>
      <c r="BT19" s="74"/>
      <c r="BU19" s="75"/>
      <c r="BV19" s="74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212">
        <v>0</v>
      </c>
      <c r="CJ19" s="51"/>
      <c r="CK19" s="65">
        <f>((CJ19/3.8)*6.7)/1000</f>
        <v>0</v>
      </c>
      <c r="CL19" s="51">
        <v>5010</v>
      </c>
      <c r="CM19" s="67">
        <f>((CL19*6.7)/1)/1000</f>
        <v>33.567</v>
      </c>
      <c r="CN19" s="67">
        <f>IF(A19="","",IF(CK19=0,CM19,CK19)/2.2)</f>
        <v>15.257727272727271</v>
      </c>
      <c r="CO19" s="67">
        <f>IF(A19="","",(CP19/$BD$4))</f>
        <v>492137.63460272894</v>
      </c>
      <c r="CP19" s="67">
        <f>IF(A19="","",IF(CJ19="",(AJ19*$BA$4),CJ19))</f>
        <v>1870159.8159999999</v>
      </c>
      <c r="CQ19" s="242">
        <f>CN19-AU19</f>
        <v>0.15772727272727138</v>
      </c>
      <c r="CR19" s="67">
        <f>AY19-BA19</f>
        <v>13.899999999999999</v>
      </c>
      <c r="CS19" s="53" t="s">
        <v>142</v>
      </c>
      <c r="CT19" s="199"/>
      <c r="CU19" s="200"/>
      <c r="CV19" s="200"/>
      <c r="CW19" s="201"/>
      <c r="CY19" s="83" t="s">
        <v>697</v>
      </c>
      <c r="CZ19" s="228"/>
    </row>
    <row r="20" spans="1:104" s="18" customFormat="1" ht="13.8" thickBot="1" x14ac:dyDescent="0.3">
      <c r="A20" s="100">
        <v>2927</v>
      </c>
      <c r="B20" s="76" t="str">
        <f t="shared" si="0"/>
        <v>2927-4124-2</v>
      </c>
      <c r="C20" s="77">
        <v>3</v>
      </c>
      <c r="D20" s="83" t="s">
        <v>349</v>
      </c>
      <c r="E20" s="83" t="s">
        <v>278</v>
      </c>
      <c r="F20" s="83" t="s">
        <v>249</v>
      </c>
      <c r="G20" s="83" t="s">
        <v>350</v>
      </c>
      <c r="H20" s="76"/>
      <c r="I20" s="76"/>
      <c r="J20" s="78"/>
      <c r="K20" s="78"/>
      <c r="L20" s="78"/>
      <c r="M20" s="221"/>
      <c r="N20" s="78"/>
      <c r="O20" s="78"/>
      <c r="P20" s="76"/>
      <c r="Q20" s="221"/>
      <c r="R20" s="221"/>
      <c r="S20" s="76"/>
      <c r="T20" s="76"/>
      <c r="U20" s="76"/>
      <c r="V20" s="222"/>
      <c r="W20" s="222"/>
      <c r="X20" s="222"/>
      <c r="Y20" s="79"/>
      <c r="Z20" s="79"/>
      <c r="AA20" s="223"/>
      <c r="AB20" s="223"/>
      <c r="AC20" s="76"/>
      <c r="AD20" s="76"/>
      <c r="AE20" s="221"/>
      <c r="AF20" s="221"/>
      <c r="AG20" s="79"/>
      <c r="AH20" s="80">
        <v>2</v>
      </c>
      <c r="AI20" s="81">
        <v>44317</v>
      </c>
      <c r="AJ20" s="82" t="s">
        <v>351</v>
      </c>
      <c r="AK20" s="83" t="s">
        <v>230</v>
      </c>
      <c r="AL20" s="83" t="s">
        <v>208</v>
      </c>
      <c r="AM20" s="84">
        <v>3.472222222222222E-3</v>
      </c>
      <c r="AN20" s="84">
        <v>2.7777777777777776E-2</v>
      </c>
      <c r="AO20" s="84">
        <v>0.14930555555555555</v>
      </c>
      <c r="AP20" s="84">
        <v>0.15972222222222224</v>
      </c>
      <c r="AQ20" s="85">
        <f>IF(AP20&lt;AM20,(AP20+1)-AM20,AP20-AM20)</f>
        <v>0.15625000000000003</v>
      </c>
      <c r="AR20" s="85">
        <f>IF(AO20&lt;AN20,(AO20+1)-AN20,AO20-AN20)</f>
        <v>0.12152777777777778</v>
      </c>
      <c r="AS20" s="86">
        <f>IF(AR20&lt;&gt;0,1,"")</f>
        <v>1</v>
      </c>
      <c r="AT20" s="87">
        <f>IF(AM20&lt;&gt;0,AM20-(6/24)+1440,"")</f>
        <v>1439.7534722222222</v>
      </c>
      <c r="AU20" s="88">
        <v>15.3</v>
      </c>
      <c r="AV20" s="89"/>
      <c r="AW20" s="89"/>
      <c r="AX20" s="89"/>
      <c r="AY20" s="111">
        <v>22.4</v>
      </c>
      <c r="AZ20" s="88"/>
      <c r="BA20" s="88">
        <v>5.0999999999999996</v>
      </c>
      <c r="BB20" s="88"/>
      <c r="BC20" s="90" t="s">
        <v>352</v>
      </c>
      <c r="BD20" s="89">
        <f>BC20*0.0004536</f>
        <v>43.963365600000003</v>
      </c>
      <c r="BE20" s="91"/>
      <c r="BF20" s="92"/>
      <c r="BG20" s="92"/>
      <c r="BH20" s="80">
        <v>4</v>
      </c>
      <c r="BI20" s="93"/>
      <c r="BJ20" s="93"/>
      <c r="BK20" s="93"/>
      <c r="BL20" s="93"/>
      <c r="BM20" s="94"/>
      <c r="BN20" s="94"/>
      <c r="BO20" s="94"/>
      <c r="BP20" s="95">
        <v>4</v>
      </c>
      <c r="BQ20" s="96"/>
      <c r="BR20" s="96"/>
      <c r="BS20" s="96"/>
      <c r="BT20" s="97"/>
      <c r="BU20" s="98"/>
      <c r="BV20" s="97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212">
        <v>44.055</v>
      </c>
      <c r="CJ20" s="76"/>
      <c r="CK20" s="89">
        <f>((CJ20/3.8)*6.7)/1000</f>
        <v>0</v>
      </c>
      <c r="CL20" s="76">
        <v>5076</v>
      </c>
      <c r="CM20" s="91">
        <f>((CL20*6.7)/1)/1000</f>
        <v>34.009200000000007</v>
      </c>
      <c r="CN20" s="91">
        <f>IF(A20="","",IF(CK20=0,CM20,CK20)/2.2)</f>
        <v>15.458727272727275</v>
      </c>
      <c r="CO20" s="91">
        <f>IF(A20="","",(CP20/$BD$4))</f>
        <v>492256.9985694043</v>
      </c>
      <c r="CP20" s="91">
        <f>IF(A20="","",IF(CJ20="",(AJ20*$BA$4),CJ20))</f>
        <v>1870613.4079999998</v>
      </c>
      <c r="CQ20" s="99">
        <f>CN20-AU20</f>
        <v>0.15872727272727438</v>
      </c>
      <c r="CR20" s="91">
        <f>AY20-BA20</f>
        <v>17.299999999999997</v>
      </c>
      <c r="CS20" s="168"/>
      <c r="CT20" s="81"/>
      <c r="CU20" s="192"/>
      <c r="CV20" s="192"/>
      <c r="CW20" s="169"/>
      <c r="CY20" s="83" t="s">
        <v>697</v>
      </c>
      <c r="CZ20" s="83" t="s">
        <v>142</v>
      </c>
    </row>
    <row r="21" spans="1:104" s="18" customFormat="1" ht="13.8" hidden="1" thickBot="1" x14ac:dyDescent="0.3">
      <c r="A21" s="100"/>
      <c r="B21" s="76" t="str">
        <f t="shared" si="0"/>
        <v/>
      </c>
      <c r="C21" s="77" t="s">
        <v>142</v>
      </c>
      <c r="D21" s="83"/>
      <c r="E21" s="83"/>
      <c r="F21" s="83"/>
      <c r="G21" s="76"/>
      <c r="H21" s="76"/>
      <c r="I21" s="76"/>
      <c r="J21" s="78"/>
      <c r="K21" s="78"/>
      <c r="L21" s="78"/>
      <c r="M21" s="221"/>
      <c r="N21" s="78"/>
      <c r="O21" s="78"/>
      <c r="P21" s="76"/>
      <c r="Q21" s="221"/>
      <c r="R21" s="221"/>
      <c r="S21" s="76"/>
      <c r="T21" s="76"/>
      <c r="U21" s="76"/>
      <c r="V21" s="222"/>
      <c r="W21" s="222"/>
      <c r="X21" s="222"/>
      <c r="Y21" s="79"/>
      <c r="Z21" s="79"/>
      <c r="AA21" s="223"/>
      <c r="AB21" s="223"/>
      <c r="AC21" s="76"/>
      <c r="AD21" s="76"/>
      <c r="AE21" s="221"/>
      <c r="AF21" s="221"/>
      <c r="AG21" s="79"/>
      <c r="AH21" s="80">
        <v>3</v>
      </c>
      <c r="AI21" s="81"/>
      <c r="AJ21" s="82"/>
      <c r="AK21" s="83"/>
      <c r="AL21" s="83"/>
      <c r="AM21" s="84"/>
      <c r="AN21" s="84"/>
      <c r="AO21" s="84"/>
      <c r="AP21" s="84"/>
      <c r="AQ21" s="85">
        <f>IF(AP21&lt;AM21,(AP21+1)-AM21,AP21-AM21)</f>
        <v>0</v>
      </c>
      <c r="AR21" s="85">
        <f>IF(AO21&lt;AN21,(AO21+1)-AN21,AO21-AN21)</f>
        <v>0</v>
      </c>
      <c r="AS21" s="86" t="str">
        <f>IF(AR21&lt;&gt;0,1,"")</f>
        <v/>
      </c>
      <c r="AT21" s="87" t="str">
        <f>IF(AM21&lt;&gt;0,AM21-(6/24)+1440,"")</f>
        <v/>
      </c>
      <c r="AU21" s="88"/>
      <c r="AV21" s="89"/>
      <c r="AW21" s="89"/>
      <c r="AX21" s="89"/>
      <c r="AY21" s="88"/>
      <c r="AZ21" s="88"/>
      <c r="BA21" s="88"/>
      <c r="BB21" s="88"/>
      <c r="BC21" s="101"/>
      <c r="BD21" s="89">
        <f>BC21*0.0004536</f>
        <v>0</v>
      </c>
      <c r="BE21" s="91"/>
      <c r="BF21" s="92"/>
      <c r="BG21" s="92"/>
      <c r="BH21" s="80"/>
      <c r="BI21" s="93"/>
      <c r="BJ21" s="93"/>
      <c r="BK21" s="93"/>
      <c r="BL21" s="93"/>
      <c r="BM21" s="94"/>
      <c r="BN21" s="94"/>
      <c r="BO21" s="94"/>
      <c r="BP21" s="95"/>
      <c r="BQ21" s="96"/>
      <c r="BR21" s="96"/>
      <c r="BS21" s="96"/>
      <c r="BT21" s="97"/>
      <c r="BU21" s="98"/>
      <c r="BV21" s="97"/>
      <c r="BW21" s="76"/>
      <c r="BX21" s="76"/>
      <c r="BY21" s="76"/>
      <c r="BZ21" s="76"/>
      <c r="CA21" s="76"/>
      <c r="CB21" s="76"/>
      <c r="CC21" s="76"/>
      <c r="CD21" s="76"/>
      <c r="CE21" s="76"/>
      <c r="CF21" s="76"/>
      <c r="CG21" s="76"/>
      <c r="CH21" s="76"/>
      <c r="CI21" s="212"/>
      <c r="CJ21" s="76"/>
      <c r="CK21" s="89">
        <f>((CJ21/3.8)*6.7)/1000</f>
        <v>0</v>
      </c>
      <c r="CL21" s="76"/>
      <c r="CM21" s="91">
        <f>((CL21*6.7)/1)/1000</f>
        <v>0</v>
      </c>
      <c r="CN21" s="91" t="str">
        <f>IF(A21="","",IF(CK21=0,CM21,CK21)/2.2)</f>
        <v/>
      </c>
      <c r="CO21" s="91" t="str">
        <f>IF(A21="","",(CP21/$BD$4))</f>
        <v/>
      </c>
      <c r="CP21" s="91" t="str">
        <f>IF(A21="","",IF(CJ21="",(AJ21*$BA$4),CJ21))</f>
        <v/>
      </c>
      <c r="CQ21" s="99"/>
      <c r="CR21" s="91">
        <f>AY21-BA21</f>
        <v>0</v>
      </c>
      <c r="CS21" s="83" t="s">
        <v>142</v>
      </c>
      <c r="CT21" s="81"/>
      <c r="CU21" s="192"/>
      <c r="CV21" s="192"/>
      <c r="CW21" s="169"/>
      <c r="CY21" s="76"/>
      <c r="CZ21" s="76"/>
    </row>
    <row r="22" spans="1:104" s="18" customFormat="1" ht="13.8" hidden="1" thickBot="1" x14ac:dyDescent="0.3">
      <c r="A22" s="100"/>
      <c r="B22" s="76" t="str">
        <f t="shared" si="0"/>
        <v/>
      </c>
      <c r="C22" s="77"/>
      <c r="D22" s="83"/>
      <c r="E22" s="83"/>
      <c r="F22" s="83"/>
      <c r="G22" s="76"/>
      <c r="H22" s="76"/>
      <c r="I22" s="76"/>
      <c r="J22" s="78"/>
      <c r="K22" s="78"/>
      <c r="L22" s="78"/>
      <c r="M22" s="221"/>
      <c r="N22" s="78"/>
      <c r="O22" s="78"/>
      <c r="P22" s="76"/>
      <c r="Q22" s="221"/>
      <c r="R22" s="221"/>
      <c r="S22" s="76"/>
      <c r="T22" s="76"/>
      <c r="U22" s="76"/>
      <c r="V22" s="222"/>
      <c r="W22" s="222"/>
      <c r="X22" s="222"/>
      <c r="Y22" s="79"/>
      <c r="Z22" s="79"/>
      <c r="AA22" s="223"/>
      <c r="AB22" s="223"/>
      <c r="AC22" s="76"/>
      <c r="AD22" s="76"/>
      <c r="AE22" s="221"/>
      <c r="AF22" s="221"/>
      <c r="AG22" s="79"/>
      <c r="AH22" s="102">
        <v>4</v>
      </c>
      <c r="AI22" s="103"/>
      <c r="AJ22" s="104"/>
      <c r="AK22" s="105"/>
      <c r="AL22" s="106"/>
      <c r="AM22" s="107"/>
      <c r="AN22" s="107"/>
      <c r="AO22" s="107"/>
      <c r="AP22" s="107"/>
      <c r="AQ22" s="108">
        <f>IF(AP22&lt;AM22,(AP22+1)-AM22,AP22-AM22)</f>
        <v>0</v>
      </c>
      <c r="AR22" s="108">
        <f>IF(AO22&lt;AN22,(AO22+1)-AN22,AO22-AN22)</f>
        <v>0</v>
      </c>
      <c r="AS22" s="109" t="str">
        <f>IF(AR22&lt;&gt;0,1,"")</f>
        <v/>
      </c>
      <c r="AT22" s="110" t="str">
        <f>IF(AM22&lt;&gt;0,AM22-(6/24)+1440,"")</f>
        <v/>
      </c>
      <c r="AU22" s="111"/>
      <c r="AV22" s="112"/>
      <c r="AW22" s="112"/>
      <c r="AX22" s="112"/>
      <c r="AY22" s="111"/>
      <c r="AZ22" s="111"/>
      <c r="BA22" s="111"/>
      <c r="BB22" s="111"/>
      <c r="BC22" s="113"/>
      <c r="BD22" s="112">
        <f>BC22*0.0004536</f>
        <v>0</v>
      </c>
      <c r="BE22" s="114"/>
      <c r="BF22" s="115"/>
      <c r="BG22" s="115"/>
      <c r="BH22" s="102"/>
      <c r="BI22" s="116"/>
      <c r="BJ22" s="116"/>
      <c r="BK22" s="116"/>
      <c r="BL22" s="116"/>
      <c r="BM22" s="117"/>
      <c r="BN22" s="117"/>
      <c r="BO22" s="117"/>
      <c r="BP22" s="118"/>
      <c r="BQ22" s="119"/>
      <c r="BR22" s="119"/>
      <c r="BS22" s="119"/>
      <c r="BT22" s="120"/>
      <c r="BU22" s="121"/>
      <c r="BV22" s="120"/>
      <c r="BW22" s="122"/>
      <c r="BX22" s="122"/>
      <c r="BY22" s="122"/>
      <c r="BZ22" s="122"/>
      <c r="CA22" s="122"/>
      <c r="CB22" s="122"/>
      <c r="CC22" s="122"/>
      <c r="CD22" s="122"/>
      <c r="CE22" s="122"/>
      <c r="CF22" s="122"/>
      <c r="CG22" s="122"/>
      <c r="CH22" s="122"/>
      <c r="CI22" s="213"/>
      <c r="CJ22" s="122"/>
      <c r="CK22" s="112">
        <f>((CJ22/3.8)*6.7)/1000</f>
        <v>0</v>
      </c>
      <c r="CL22" s="122"/>
      <c r="CM22" s="114">
        <f>((CL22*6.7)/1)/1000</f>
        <v>0</v>
      </c>
      <c r="CN22" s="114" t="str">
        <f>IF(A22="","",IF(CK22=0,CM22,CK22)/2.2)</f>
        <v/>
      </c>
      <c r="CO22" s="114" t="str">
        <f>IF(A22="","",(CP22/$BD$4))</f>
        <v/>
      </c>
      <c r="CP22" s="114" t="str">
        <f>IF(A22="","",IF(CJ22="",(AJ22*$BA$4),CJ22))</f>
        <v/>
      </c>
      <c r="CQ22" s="123"/>
      <c r="CR22" s="114">
        <f>AY22-BA22</f>
        <v>0</v>
      </c>
      <c r="CS22" s="122"/>
      <c r="CT22" s="202"/>
      <c r="CU22" s="203"/>
      <c r="CV22" s="203"/>
      <c r="CW22" s="204"/>
      <c r="CY22" s="76"/>
      <c r="CZ22" s="76"/>
    </row>
    <row r="23" spans="1:104" s="18" customFormat="1" ht="13.8" hidden="1" thickBot="1" x14ac:dyDescent="0.3">
      <c r="A23" s="124"/>
      <c r="B23" s="125" t="str">
        <f t="shared" si="0"/>
        <v/>
      </c>
      <c r="C23" s="126"/>
      <c r="D23" s="127"/>
      <c r="E23" s="127"/>
      <c r="F23" s="127"/>
      <c r="G23" s="127"/>
      <c r="H23" s="127"/>
      <c r="I23" s="128"/>
      <c r="J23" s="128"/>
      <c r="K23" s="128"/>
      <c r="L23" s="128"/>
      <c r="M23" s="224"/>
      <c r="N23" s="128"/>
      <c r="O23" s="128"/>
      <c r="P23" s="125"/>
      <c r="Q23" s="224"/>
      <c r="R23" s="224"/>
      <c r="S23" s="125"/>
      <c r="T23" s="125"/>
      <c r="U23" s="125"/>
      <c r="V23" s="225"/>
      <c r="W23" s="225"/>
      <c r="X23" s="225"/>
      <c r="Y23" s="129"/>
      <c r="Z23" s="129"/>
      <c r="AA23" s="226"/>
      <c r="AB23" s="226"/>
      <c r="AC23" s="125"/>
      <c r="AD23" s="125"/>
      <c r="AE23" s="224"/>
      <c r="AF23" s="224"/>
      <c r="AG23" s="130"/>
      <c r="AH23" s="238" t="s">
        <v>141</v>
      </c>
      <c r="AI23" s="239"/>
      <c r="AJ23" s="131"/>
      <c r="AK23" s="132"/>
      <c r="AL23" s="132"/>
      <c r="AM23" s="132"/>
      <c r="AN23" s="132"/>
      <c r="AO23" s="132"/>
      <c r="AP23" s="133"/>
      <c r="AQ23" s="133">
        <f>SUM(AQ19:AQ22)</f>
        <v>0.29861111111111105</v>
      </c>
      <c r="AR23" s="133">
        <f>SUM(AR19:AR22)</f>
        <v>0.23263888888888895</v>
      </c>
      <c r="AS23" s="134">
        <f>SUM(AS19:AS22)</f>
        <v>2</v>
      </c>
      <c r="AT23" s="134"/>
      <c r="AU23" s="132"/>
      <c r="AV23" s="135"/>
      <c r="AW23" s="135"/>
      <c r="AX23" s="135"/>
      <c r="AY23" s="132"/>
      <c r="AZ23" s="132"/>
      <c r="BA23" s="132"/>
      <c r="BB23" s="132"/>
      <c r="BC23" s="136"/>
      <c r="BD23" s="135"/>
      <c r="BE23" s="135"/>
      <c r="BF23" s="137"/>
      <c r="BG23" s="137"/>
      <c r="BH23" s="239"/>
      <c r="BI23" s="239"/>
      <c r="BJ23" s="239"/>
      <c r="BK23" s="138"/>
      <c r="BL23" s="138"/>
      <c r="BM23" s="138"/>
      <c r="BN23" s="138"/>
      <c r="BO23" s="138"/>
      <c r="BP23" s="139"/>
      <c r="BQ23" s="139"/>
      <c r="BR23" s="139"/>
      <c r="BS23" s="139"/>
      <c r="BT23" s="140"/>
      <c r="BU23" s="140"/>
      <c r="BV23" s="140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214"/>
      <c r="CJ23" s="132"/>
      <c r="CK23" s="135">
        <f>SUM(CK19:CK22)</f>
        <v>0</v>
      </c>
      <c r="CL23" s="132"/>
      <c r="CM23" s="135">
        <f>SUM(CM19:CM22)</f>
        <v>67.5762</v>
      </c>
      <c r="CN23" s="135">
        <f>SUM(CN19:CN22)</f>
        <v>30.716454545454546</v>
      </c>
      <c r="CO23" s="135">
        <f>SUM(CO19:CO22)</f>
        <v>984394.63317213324</v>
      </c>
      <c r="CP23" s="135">
        <f>SUM(CP19:CP22)</f>
        <v>3740773.2239999995</v>
      </c>
      <c r="CQ23" s="135">
        <f>SUM(CQ19:CQ22)</f>
        <v>0.31645454545454577</v>
      </c>
      <c r="CR23" s="132"/>
      <c r="CS23" s="132"/>
      <c r="CT23" s="132"/>
      <c r="CU23" s="132"/>
      <c r="CV23" s="132"/>
      <c r="CW23" s="141"/>
      <c r="CY23" s="214"/>
      <c r="CZ23" s="214"/>
    </row>
    <row r="24" spans="1:104" s="18" customFormat="1" x14ac:dyDescent="0.25">
      <c r="A24" s="100">
        <v>2928</v>
      </c>
      <c r="B24" s="51" t="str">
        <f t="shared" ref="B24:B58" si="1">IF(AJ24="","",A24&amp;"-"&amp;AJ24&amp;"-"&amp;AH24)</f>
        <v>2928-4167-1</v>
      </c>
      <c r="C24" s="52">
        <v>3</v>
      </c>
      <c r="D24" s="53" t="s">
        <v>353</v>
      </c>
      <c r="E24" s="53" t="s">
        <v>354</v>
      </c>
      <c r="F24" s="53" t="s">
        <v>247</v>
      </c>
      <c r="G24" s="53" t="s">
        <v>248</v>
      </c>
      <c r="H24" s="53"/>
      <c r="I24" s="70"/>
      <c r="J24" s="54"/>
      <c r="K24" s="54"/>
      <c r="L24" s="54"/>
      <c r="M24" s="218"/>
      <c r="N24" s="54"/>
      <c r="O24" s="54"/>
      <c r="P24" s="51"/>
      <c r="Q24" s="218"/>
      <c r="R24" s="218"/>
      <c r="S24" s="51"/>
      <c r="T24" s="51"/>
      <c r="U24" s="51"/>
      <c r="V24" s="219"/>
      <c r="W24" s="219"/>
      <c r="X24" s="220"/>
      <c r="Y24" s="55"/>
      <c r="Z24" s="55"/>
      <c r="AA24" s="219"/>
      <c r="AB24" s="219"/>
      <c r="AC24" s="51"/>
      <c r="AD24" s="51"/>
      <c r="AE24" s="218"/>
      <c r="AF24" s="218"/>
      <c r="AG24" s="55"/>
      <c r="AH24" s="56">
        <v>1</v>
      </c>
      <c r="AI24" s="57">
        <v>44318</v>
      </c>
      <c r="AJ24" s="58" t="s">
        <v>355</v>
      </c>
      <c r="AK24" s="59" t="s">
        <v>208</v>
      </c>
      <c r="AL24" s="59" t="s">
        <v>346</v>
      </c>
      <c r="AM24" s="60">
        <v>0.20833333333333334</v>
      </c>
      <c r="AN24" s="84">
        <v>0.22569444444444445</v>
      </c>
      <c r="AO24" s="84">
        <v>0.32291666666666669</v>
      </c>
      <c r="AP24" s="60">
        <v>0.33333333333333331</v>
      </c>
      <c r="AQ24" s="61">
        <f>IF(AP24&lt;AM24,(AP24+1)-AM24,AP24-AM24)</f>
        <v>0.12499999999999997</v>
      </c>
      <c r="AR24" s="249">
        <f>IF(AO24&lt;AN24,(AO24+1)-AN24,AO24-AN24)</f>
        <v>9.7222222222222238E-2</v>
      </c>
      <c r="AS24" s="62">
        <f>IF(AR24&lt;&gt;0,1,"")</f>
        <v>1</v>
      </c>
      <c r="AT24" s="63">
        <f>IF(AM24&lt;&gt;0,AM24-(6/24)+1440,"")</f>
        <v>1439.9583333333333</v>
      </c>
      <c r="AU24" s="111">
        <v>17.399999999999999</v>
      </c>
      <c r="AV24" s="65"/>
      <c r="AW24" s="65"/>
      <c r="AX24" s="65"/>
      <c r="AY24" s="242">
        <v>22.9</v>
      </c>
      <c r="AZ24" s="66"/>
      <c r="BA24" s="64">
        <v>8.9</v>
      </c>
      <c r="BB24" s="66"/>
      <c r="BC24" s="51">
        <v>75037</v>
      </c>
      <c r="BD24" s="89">
        <f>BC24*0.0004536</f>
        <v>34.036783200000002</v>
      </c>
      <c r="BE24" s="67"/>
      <c r="BF24" s="68"/>
      <c r="BG24" s="68"/>
      <c r="BH24" s="69">
        <v>3</v>
      </c>
      <c r="BI24" s="70"/>
      <c r="BJ24" s="70"/>
      <c r="BK24" s="70"/>
      <c r="BL24" s="70"/>
      <c r="BM24" s="71"/>
      <c r="BN24" s="71"/>
      <c r="BO24" s="71"/>
      <c r="BP24" s="72">
        <v>3</v>
      </c>
      <c r="BQ24" s="73"/>
      <c r="BR24" s="73"/>
      <c r="BS24" s="73"/>
      <c r="BT24" s="74"/>
      <c r="BU24" s="75"/>
      <c r="BV24" s="74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212">
        <v>34.107999999999997</v>
      </c>
      <c r="CJ24" s="51"/>
      <c r="CK24" s="65">
        <f>((CJ24/3.8)*6.7)/1000</f>
        <v>0</v>
      </c>
      <c r="CL24" s="51">
        <v>5737</v>
      </c>
      <c r="CM24" s="67">
        <f>((CL24*6.7)/1)/1000</f>
        <v>38.437899999999999</v>
      </c>
      <c r="CN24" s="67">
        <f>IF(A24="","",IF(CK24=0,CM24,CK24)/2.2)</f>
        <v>17.471772727272725</v>
      </c>
      <c r="CO24" s="67">
        <f>IF(A24="","",(CP24/$BD$4))</f>
        <v>497389.64913644711</v>
      </c>
      <c r="CP24" s="67">
        <f>IF(A24="","",IF(CJ24="",(AJ24*$BA$4),CJ24))</f>
        <v>1890117.8639999998</v>
      </c>
      <c r="CQ24" s="242">
        <f>CN24-AU24</f>
        <v>7.1772727272726655E-2</v>
      </c>
      <c r="CR24" s="67">
        <f>AY24-BA24</f>
        <v>13.999999999999998</v>
      </c>
      <c r="CS24" s="53" t="s">
        <v>334</v>
      </c>
      <c r="CT24" s="199"/>
      <c r="CU24" s="200"/>
      <c r="CV24" s="200"/>
      <c r="CW24" s="201"/>
      <c r="CY24" s="83" t="s">
        <v>697</v>
      </c>
      <c r="CZ24" s="228"/>
    </row>
    <row r="25" spans="1:104" s="18" customFormat="1" x14ac:dyDescent="0.25">
      <c r="A25" s="100">
        <v>2928</v>
      </c>
      <c r="B25" s="76" t="str">
        <f t="shared" si="1"/>
        <v>2928-4173-2</v>
      </c>
      <c r="C25" s="77">
        <v>3</v>
      </c>
      <c r="D25" s="83" t="s">
        <v>353</v>
      </c>
      <c r="E25" s="83" t="s">
        <v>354</v>
      </c>
      <c r="F25" s="83" t="s">
        <v>247</v>
      </c>
      <c r="G25" s="83" t="s">
        <v>248</v>
      </c>
      <c r="H25" s="76"/>
      <c r="I25" s="76"/>
      <c r="J25" s="78"/>
      <c r="K25" s="78"/>
      <c r="L25" s="78"/>
      <c r="M25" s="221"/>
      <c r="N25" s="78"/>
      <c r="O25" s="78"/>
      <c r="P25" s="76"/>
      <c r="Q25" s="221"/>
      <c r="R25" s="221"/>
      <c r="S25" s="76"/>
      <c r="T25" s="76"/>
      <c r="U25" s="76"/>
      <c r="V25" s="222"/>
      <c r="W25" s="222"/>
      <c r="X25" s="222"/>
      <c r="Y25" s="79"/>
      <c r="Z25" s="79"/>
      <c r="AA25" s="223"/>
      <c r="AB25" s="223"/>
      <c r="AC25" s="76"/>
      <c r="AD25" s="76"/>
      <c r="AE25" s="221"/>
      <c r="AF25" s="221"/>
      <c r="AG25" s="79"/>
      <c r="AH25" s="80">
        <v>2</v>
      </c>
      <c r="AI25" s="81">
        <v>44318</v>
      </c>
      <c r="AJ25" s="82" t="s">
        <v>356</v>
      </c>
      <c r="AK25" s="83" t="s">
        <v>346</v>
      </c>
      <c r="AL25" s="83" t="s">
        <v>345</v>
      </c>
      <c r="AM25" s="84">
        <v>0.38194444444444442</v>
      </c>
      <c r="AN25" s="84">
        <v>0.39930555555555558</v>
      </c>
      <c r="AO25" s="84">
        <v>0.47222222222222227</v>
      </c>
      <c r="AP25" s="84">
        <v>0.47569444444444442</v>
      </c>
      <c r="AQ25" s="256">
        <f>IF(AP25&lt;AM25,(AP25+1)-AM25,AP25-AM25)</f>
        <v>9.375E-2</v>
      </c>
      <c r="AR25" s="85">
        <f>IF(AO25&lt;AN25,(AO25+1)-AN25,AO25-AN25)</f>
        <v>7.2916666666666685E-2</v>
      </c>
      <c r="AS25" s="86">
        <f>IF(AR25&lt;&gt;0,1,"")</f>
        <v>1</v>
      </c>
      <c r="AT25" s="87">
        <f>IF(AM25&lt;&gt;0,AM25-(6/24)+1440,"")</f>
        <v>1440.1319444444443</v>
      </c>
      <c r="AU25" s="88">
        <v>5.8</v>
      </c>
      <c r="AV25" s="89"/>
      <c r="AW25" s="89"/>
      <c r="AX25" s="89"/>
      <c r="AY25" s="111">
        <v>14.6</v>
      </c>
      <c r="AZ25" s="88"/>
      <c r="BA25" s="88">
        <v>4</v>
      </c>
      <c r="BB25" s="88"/>
      <c r="BC25" s="90" t="s">
        <v>358</v>
      </c>
      <c r="BD25" s="89">
        <f>BC25*0.0004536</f>
        <v>36.125611200000002</v>
      </c>
      <c r="BE25" s="91"/>
      <c r="BF25" s="92"/>
      <c r="BG25" s="92"/>
      <c r="BH25" s="80">
        <v>4</v>
      </c>
      <c r="BI25" s="93"/>
      <c r="BJ25" s="93"/>
      <c r="BK25" s="93"/>
      <c r="BL25" s="93"/>
      <c r="BM25" s="94"/>
      <c r="BN25" s="94"/>
      <c r="BO25" s="94"/>
      <c r="BP25" s="95">
        <v>4</v>
      </c>
      <c r="BQ25" s="96"/>
      <c r="BR25" s="96"/>
      <c r="BS25" s="96"/>
      <c r="BT25" s="97"/>
      <c r="BU25" s="98"/>
      <c r="BV25" s="97"/>
      <c r="BW25" s="76"/>
      <c r="BX25" s="76"/>
      <c r="BY25" s="76"/>
      <c r="BZ25" s="76"/>
      <c r="CA25" s="76"/>
      <c r="CB25" s="76"/>
      <c r="CC25" s="76"/>
      <c r="CD25" s="76"/>
      <c r="CE25" s="76"/>
      <c r="CF25" s="76"/>
      <c r="CG25" s="76"/>
      <c r="CH25" s="76"/>
      <c r="CI25" s="212">
        <v>36.201000000000001</v>
      </c>
      <c r="CJ25" s="76">
        <v>7280</v>
      </c>
      <c r="CK25" s="89">
        <f>((CJ25/3.8)*6.7)/1000</f>
        <v>12.835789473684212</v>
      </c>
      <c r="CL25" s="76"/>
      <c r="CM25" s="91">
        <f>((CL25*6.7)/1)/1000</f>
        <v>0</v>
      </c>
      <c r="CN25" s="91">
        <f>IF(A25="","",IF(CK25=0,CM25,CK25)/2.2)</f>
        <v>5.8344497607655503</v>
      </c>
      <c r="CO25" s="91">
        <f>IF(A25="","",(CP25/$BD$4))</f>
        <v>1915.7517711886644</v>
      </c>
      <c r="CP25" s="91">
        <f>IF(A25="","",IF(CJ25="",(AJ25*$BA$4),CJ25))</f>
        <v>7280</v>
      </c>
      <c r="CQ25" s="99">
        <f>CN25-AU25</f>
        <v>3.4449760765550508E-2</v>
      </c>
      <c r="CR25" s="91">
        <f>AY25-BA25</f>
        <v>10.6</v>
      </c>
      <c r="CS25" s="168" t="s">
        <v>290</v>
      </c>
      <c r="CT25" s="81"/>
      <c r="CU25" s="192"/>
      <c r="CV25" s="192"/>
      <c r="CW25" s="169"/>
      <c r="CY25" s="83" t="s">
        <v>697</v>
      </c>
      <c r="CZ25" s="83" t="s">
        <v>142</v>
      </c>
    </row>
    <row r="26" spans="1:104" s="18" customFormat="1" ht="13.8" thickBot="1" x14ac:dyDescent="0.3">
      <c r="A26" s="100">
        <v>2928</v>
      </c>
      <c r="B26" s="76" t="str">
        <f t="shared" si="1"/>
        <v>2928-4168-3</v>
      </c>
      <c r="C26" s="77">
        <v>3</v>
      </c>
      <c r="D26" s="83" t="s">
        <v>353</v>
      </c>
      <c r="E26" s="83" t="s">
        <v>354</v>
      </c>
      <c r="F26" s="83" t="s">
        <v>247</v>
      </c>
      <c r="G26" s="76" t="s">
        <v>248</v>
      </c>
      <c r="H26" s="76"/>
      <c r="I26" s="76"/>
      <c r="J26" s="78"/>
      <c r="K26" s="78"/>
      <c r="L26" s="78"/>
      <c r="M26" s="221"/>
      <c r="N26" s="78"/>
      <c r="O26" s="78"/>
      <c r="P26" s="76"/>
      <c r="Q26" s="221"/>
      <c r="R26" s="221"/>
      <c r="S26" s="76"/>
      <c r="T26" s="76"/>
      <c r="U26" s="76"/>
      <c r="V26" s="222"/>
      <c r="W26" s="222"/>
      <c r="X26" s="222"/>
      <c r="Y26" s="79"/>
      <c r="Z26" s="79"/>
      <c r="AA26" s="223"/>
      <c r="AB26" s="223"/>
      <c r="AC26" s="76"/>
      <c r="AD26" s="76"/>
      <c r="AE26" s="221"/>
      <c r="AF26" s="221"/>
      <c r="AG26" s="79"/>
      <c r="AH26" s="80">
        <v>3</v>
      </c>
      <c r="AI26" s="81">
        <v>44318</v>
      </c>
      <c r="AJ26" s="82" t="s">
        <v>357</v>
      </c>
      <c r="AK26" s="83" t="s">
        <v>345</v>
      </c>
      <c r="AL26" s="83" t="s">
        <v>208</v>
      </c>
      <c r="AM26" s="84">
        <v>0.51388888888888895</v>
      </c>
      <c r="AN26" s="84">
        <v>0.52430555555555558</v>
      </c>
      <c r="AO26" s="84">
        <v>0.61111111111111105</v>
      </c>
      <c r="AP26" s="84">
        <v>0.62847222222222221</v>
      </c>
      <c r="AQ26" s="85">
        <f>IF(AP26&lt;AM26,(AP26+1)-AM26,AP26-AM26)</f>
        <v>0.11458333333333326</v>
      </c>
      <c r="AR26" s="256">
        <f>IF(AO26&lt;AN26,(AO26+1)-AN26,AO26-AN26)</f>
        <v>8.6805555555555469E-2</v>
      </c>
      <c r="AS26" s="86">
        <f>IF(AR26&lt;&gt;0,1,"")</f>
        <v>1</v>
      </c>
      <c r="AT26" s="87">
        <f>IF(AM26&lt;&gt;0,AM26-(6/24)+1440,"")</f>
        <v>1440.2638888888889</v>
      </c>
      <c r="AU26" s="230">
        <v>13.6</v>
      </c>
      <c r="AV26" s="89"/>
      <c r="AW26" s="89"/>
      <c r="AX26" s="89"/>
      <c r="AY26" s="88">
        <v>17.7</v>
      </c>
      <c r="AZ26" s="88"/>
      <c r="BA26" s="254">
        <v>4.7</v>
      </c>
      <c r="BB26" s="88"/>
      <c r="BC26" s="90" t="s">
        <v>359</v>
      </c>
      <c r="BD26" s="89">
        <f>BC26*0.0004536</f>
        <v>39.966695999999999</v>
      </c>
      <c r="BE26" s="91"/>
      <c r="BF26" s="92"/>
      <c r="BG26" s="92"/>
      <c r="BH26" s="80"/>
      <c r="BI26" s="93"/>
      <c r="BJ26" s="93"/>
      <c r="BK26" s="93"/>
      <c r="BL26" s="93"/>
      <c r="BM26" s="94"/>
      <c r="BN26" s="94"/>
      <c r="BO26" s="94"/>
      <c r="BP26" s="95"/>
      <c r="BQ26" s="96"/>
      <c r="BR26" s="96"/>
      <c r="BS26" s="96"/>
      <c r="BT26" s="97"/>
      <c r="BU26" s="98"/>
      <c r="BV26" s="97"/>
      <c r="BW26" s="76"/>
      <c r="BX26" s="76"/>
      <c r="BY26" s="76"/>
      <c r="BZ26" s="76"/>
      <c r="CA26" s="76"/>
      <c r="CB26" s="76"/>
      <c r="CC26" s="76"/>
      <c r="CD26" s="76"/>
      <c r="CE26" s="76"/>
      <c r="CF26" s="76"/>
      <c r="CG26" s="76"/>
      <c r="CH26" s="76"/>
      <c r="CI26" s="212">
        <v>40.049999999999997</v>
      </c>
      <c r="CJ26" s="76"/>
      <c r="CK26" s="89">
        <f>((CJ26/3.8)*6.7)/1000</f>
        <v>0</v>
      </c>
      <c r="CL26" s="76">
        <v>4474</v>
      </c>
      <c r="CM26" s="91">
        <f>((CL26*6.7)/1)/1000</f>
        <v>29.9758</v>
      </c>
      <c r="CN26" s="91">
        <f>IF(A26="","",IF(CK26=0,CM26,CK26)/2.2)</f>
        <v>13.625363636363636</v>
      </c>
      <c r="CO26" s="91">
        <f>IF(A26="","",(CP26/$BD$4))</f>
        <v>497509.01310312253</v>
      </c>
      <c r="CP26" s="91">
        <f>IF(A26="","",IF(CJ26="",(AJ26*$BA$4),CJ26))</f>
        <v>1890571.456</v>
      </c>
      <c r="CQ26" s="99">
        <f>CN26-AU26</f>
        <v>2.5363636363636033E-2</v>
      </c>
      <c r="CR26" s="91">
        <f>AY26-BA26</f>
        <v>13</v>
      </c>
      <c r="CS26" s="83" t="s">
        <v>360</v>
      </c>
      <c r="CT26" s="81"/>
      <c r="CU26" s="192"/>
      <c r="CV26" s="192"/>
      <c r="CW26" s="169"/>
      <c r="CY26" s="83" t="s">
        <v>697</v>
      </c>
      <c r="CZ26" s="76"/>
    </row>
    <row r="27" spans="1:104" s="18" customFormat="1" ht="13.8" hidden="1" thickBot="1" x14ac:dyDescent="0.3">
      <c r="A27" s="100"/>
      <c r="B27" s="76" t="str">
        <f t="shared" si="1"/>
        <v/>
      </c>
      <c r="C27" s="77"/>
      <c r="D27" s="83"/>
      <c r="E27" s="83"/>
      <c r="F27" s="83"/>
      <c r="G27" s="76"/>
      <c r="H27" s="76"/>
      <c r="I27" s="76"/>
      <c r="J27" s="78"/>
      <c r="K27" s="78"/>
      <c r="L27" s="78"/>
      <c r="M27" s="221"/>
      <c r="N27" s="78"/>
      <c r="O27" s="78"/>
      <c r="P27" s="76"/>
      <c r="Q27" s="221"/>
      <c r="R27" s="221"/>
      <c r="S27" s="76"/>
      <c r="T27" s="76"/>
      <c r="U27" s="76"/>
      <c r="V27" s="222"/>
      <c r="W27" s="222"/>
      <c r="X27" s="222"/>
      <c r="Y27" s="79"/>
      <c r="Z27" s="79"/>
      <c r="AA27" s="223"/>
      <c r="AB27" s="223"/>
      <c r="AC27" s="76"/>
      <c r="AD27" s="76"/>
      <c r="AE27" s="221"/>
      <c r="AF27" s="221"/>
      <c r="AG27" s="79"/>
      <c r="AH27" s="102">
        <v>4</v>
      </c>
      <c r="AI27" s="103"/>
      <c r="AJ27" s="104"/>
      <c r="AK27" s="105"/>
      <c r="AL27" s="106"/>
      <c r="AM27" s="107"/>
      <c r="AN27" s="107"/>
      <c r="AO27" s="107"/>
      <c r="AP27" s="107"/>
      <c r="AQ27" s="108">
        <f>IF(AP27&lt;AM27,(AP27+1)-AM27,AP27-AM27)</f>
        <v>0</v>
      </c>
      <c r="AR27" s="108">
        <f>IF(AO27&lt;AN27,(AO27+1)-AN27,AO27-AN27)</f>
        <v>0</v>
      </c>
      <c r="AS27" s="109" t="str">
        <f>IF(AR27&lt;&gt;0,1,"")</f>
        <v/>
      </c>
      <c r="AT27" s="110" t="str">
        <f>IF(AM27&lt;&gt;0,AM27-(6/24)+1440,"")</f>
        <v/>
      </c>
      <c r="AU27" s="111"/>
      <c r="AV27" s="112"/>
      <c r="AW27" s="112"/>
      <c r="AX27" s="112"/>
      <c r="AY27" s="111"/>
      <c r="AZ27" s="111"/>
      <c r="BA27" s="111"/>
      <c r="BB27" s="111"/>
      <c r="BC27" s="113"/>
      <c r="BD27" s="112">
        <f>BC27*0.0004536</f>
        <v>0</v>
      </c>
      <c r="BE27" s="114"/>
      <c r="BF27" s="115"/>
      <c r="BG27" s="115"/>
      <c r="BH27" s="102"/>
      <c r="BI27" s="116"/>
      <c r="BJ27" s="116"/>
      <c r="BK27" s="116"/>
      <c r="BL27" s="116"/>
      <c r="BM27" s="117"/>
      <c r="BN27" s="117"/>
      <c r="BO27" s="117"/>
      <c r="BP27" s="118"/>
      <c r="BQ27" s="119"/>
      <c r="BR27" s="119"/>
      <c r="BS27" s="119"/>
      <c r="BT27" s="120"/>
      <c r="BU27" s="121"/>
      <c r="BV27" s="120"/>
      <c r="BW27" s="122"/>
      <c r="BX27" s="122"/>
      <c r="BY27" s="122"/>
      <c r="BZ27" s="122"/>
      <c r="CA27" s="122"/>
      <c r="CB27" s="122"/>
      <c r="CC27" s="122"/>
      <c r="CD27" s="122"/>
      <c r="CE27" s="122"/>
      <c r="CF27" s="122"/>
      <c r="CG27" s="122"/>
      <c r="CH27" s="122"/>
      <c r="CI27" s="213"/>
      <c r="CJ27" s="122"/>
      <c r="CK27" s="112">
        <f>((CJ27/3.8)*6.7)/1000</f>
        <v>0</v>
      </c>
      <c r="CL27" s="122"/>
      <c r="CM27" s="114">
        <f>((CL27*6.7)/1)/1000</f>
        <v>0</v>
      </c>
      <c r="CN27" s="114" t="str">
        <f>IF(A27="","",IF(CK27=0,CM27,CK27)/2.2)</f>
        <v/>
      </c>
      <c r="CO27" s="114" t="str">
        <f>IF(A27="","",(CP27/$BD$4))</f>
        <v/>
      </c>
      <c r="CP27" s="114" t="str">
        <f>IF(A27="","",IF(CJ27="",(AJ27*$BA$4),CJ27))</f>
        <v/>
      </c>
      <c r="CQ27" s="123"/>
      <c r="CR27" s="114">
        <f>AY27-BA27</f>
        <v>0</v>
      </c>
      <c r="CS27" s="122" t="s">
        <v>142</v>
      </c>
      <c r="CT27" s="202"/>
      <c r="CU27" s="203"/>
      <c r="CV27" s="203"/>
      <c r="CW27" s="204"/>
      <c r="CY27" s="76"/>
      <c r="CZ27" s="76"/>
    </row>
    <row r="28" spans="1:104" s="18" customFormat="1" ht="13.8" hidden="1" thickBot="1" x14ac:dyDescent="0.3">
      <c r="A28" s="124"/>
      <c r="B28" s="125" t="str">
        <f t="shared" si="1"/>
        <v/>
      </c>
      <c r="C28" s="126"/>
      <c r="D28" s="127"/>
      <c r="E28" s="127"/>
      <c r="F28" s="127"/>
      <c r="G28" s="127"/>
      <c r="H28" s="127"/>
      <c r="I28" s="128"/>
      <c r="J28" s="128"/>
      <c r="K28" s="128"/>
      <c r="L28" s="128"/>
      <c r="M28" s="224"/>
      <c r="N28" s="128"/>
      <c r="O28" s="128"/>
      <c r="P28" s="125"/>
      <c r="Q28" s="224"/>
      <c r="R28" s="224"/>
      <c r="S28" s="125"/>
      <c r="T28" s="125"/>
      <c r="U28" s="125"/>
      <c r="V28" s="225"/>
      <c r="W28" s="225"/>
      <c r="X28" s="225"/>
      <c r="Y28" s="129"/>
      <c r="Z28" s="129"/>
      <c r="AA28" s="226"/>
      <c r="AB28" s="226"/>
      <c r="AC28" s="125"/>
      <c r="AD28" s="125"/>
      <c r="AE28" s="224"/>
      <c r="AF28" s="224"/>
      <c r="AG28" s="130"/>
      <c r="AH28" s="238" t="s">
        <v>141</v>
      </c>
      <c r="AI28" s="239"/>
      <c r="AJ28" s="131"/>
      <c r="AK28" s="132"/>
      <c r="AL28" s="132"/>
      <c r="AM28" s="132"/>
      <c r="AN28" s="132"/>
      <c r="AO28" s="132"/>
      <c r="AP28" s="133"/>
      <c r="AQ28" s="133">
        <f>SUM(AQ24:AQ27)</f>
        <v>0.33333333333333326</v>
      </c>
      <c r="AR28" s="133">
        <f>SUM(AR24:AR27)</f>
        <v>0.25694444444444442</v>
      </c>
      <c r="AS28" s="134">
        <f>SUM(AS24:AS27)</f>
        <v>3</v>
      </c>
      <c r="AT28" s="134"/>
      <c r="AU28" s="132"/>
      <c r="AV28" s="135"/>
      <c r="AW28" s="135"/>
      <c r="AX28" s="135"/>
      <c r="AY28" s="132"/>
      <c r="AZ28" s="132"/>
      <c r="BA28" s="132"/>
      <c r="BB28" s="132"/>
      <c r="BC28" s="136"/>
      <c r="BD28" s="135"/>
      <c r="BE28" s="135"/>
      <c r="BF28" s="137"/>
      <c r="BG28" s="137"/>
      <c r="BH28" s="239"/>
      <c r="BI28" s="239"/>
      <c r="BJ28" s="239"/>
      <c r="BK28" s="138"/>
      <c r="BL28" s="138"/>
      <c r="BM28" s="138"/>
      <c r="BN28" s="138"/>
      <c r="BO28" s="138"/>
      <c r="BP28" s="139"/>
      <c r="BQ28" s="139"/>
      <c r="BR28" s="139"/>
      <c r="BS28" s="139"/>
      <c r="BT28" s="140"/>
      <c r="BU28" s="140"/>
      <c r="BV28" s="140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214"/>
      <c r="CJ28" s="132"/>
      <c r="CK28" s="135">
        <f>SUM(CK24:CK27)</f>
        <v>12.835789473684212</v>
      </c>
      <c r="CL28" s="132"/>
      <c r="CM28" s="135">
        <f>SUM(CM24:CM27)</f>
        <v>68.413700000000006</v>
      </c>
      <c r="CN28" s="135">
        <f>SUM(CN24:CN27)</f>
        <v>36.93158612440191</v>
      </c>
      <c r="CO28" s="135">
        <f>SUM(CO24:CO27)</f>
        <v>996814.41401075828</v>
      </c>
      <c r="CP28" s="135">
        <f>SUM(CP24:CP27)</f>
        <v>3787969.32</v>
      </c>
      <c r="CQ28" s="135">
        <f>SUM(CQ24:CQ27)</f>
        <v>0.1315861244019132</v>
      </c>
      <c r="CR28" s="132"/>
      <c r="CS28" s="132"/>
      <c r="CT28" s="132"/>
      <c r="CU28" s="132"/>
      <c r="CV28" s="132"/>
      <c r="CW28" s="141"/>
      <c r="CY28" s="214"/>
      <c r="CZ28" s="214"/>
    </row>
    <row r="29" spans="1:104" s="18" customFormat="1" x14ac:dyDescent="0.25">
      <c r="A29" s="100">
        <v>2929</v>
      </c>
      <c r="B29" s="51" t="str">
        <f t="shared" si="1"/>
        <v>2929-4153-1</v>
      </c>
      <c r="C29" s="52">
        <v>3</v>
      </c>
      <c r="D29" s="53" t="s">
        <v>253</v>
      </c>
      <c r="E29" s="53" t="s">
        <v>262</v>
      </c>
      <c r="F29" s="53" t="s">
        <v>422</v>
      </c>
      <c r="G29" s="53" t="s">
        <v>423</v>
      </c>
      <c r="H29" s="53"/>
      <c r="I29" s="70"/>
      <c r="J29" s="54"/>
      <c r="K29" s="54"/>
      <c r="L29" s="54"/>
      <c r="M29" s="218"/>
      <c r="N29" s="54"/>
      <c r="O29" s="54"/>
      <c r="P29" s="51"/>
      <c r="Q29" s="218"/>
      <c r="R29" s="218"/>
      <c r="S29" s="51"/>
      <c r="T29" s="51"/>
      <c r="U29" s="51"/>
      <c r="V29" s="219"/>
      <c r="W29" s="219"/>
      <c r="X29" s="220"/>
      <c r="Y29" s="55"/>
      <c r="Z29" s="55"/>
      <c r="AA29" s="219"/>
      <c r="AB29" s="219"/>
      <c r="AC29" s="51"/>
      <c r="AD29" s="51"/>
      <c r="AE29" s="218"/>
      <c r="AF29" s="218"/>
      <c r="AG29" s="55"/>
      <c r="AH29" s="56">
        <v>1</v>
      </c>
      <c r="AI29" s="57">
        <v>44318</v>
      </c>
      <c r="AJ29" s="58" t="s">
        <v>424</v>
      </c>
      <c r="AK29" s="59" t="s">
        <v>208</v>
      </c>
      <c r="AL29" s="59" t="s">
        <v>216</v>
      </c>
      <c r="AM29" s="60">
        <v>0.8125</v>
      </c>
      <c r="AN29" s="84">
        <v>0.84027777777777779</v>
      </c>
      <c r="AO29" s="84">
        <v>0.96875</v>
      </c>
      <c r="AP29" s="60">
        <v>0.97222222222222221</v>
      </c>
      <c r="AQ29" s="61">
        <f>IF(AP29&lt;AM29,(AP29+1)-AM29,AP29-AM29)</f>
        <v>0.15972222222222221</v>
      </c>
      <c r="AR29" s="61">
        <f>IF(AO29&lt;AN29,(AO29+1)-AN29,AO29-AN29)</f>
        <v>0.12847222222222221</v>
      </c>
      <c r="AS29" s="62">
        <f>IF(AR29&lt;&gt;0,1,"")</f>
        <v>1</v>
      </c>
      <c r="AT29" s="63">
        <f>IF(AM29&lt;&gt;0,AM29-(6/24)+1440,"")</f>
        <v>1440.5625</v>
      </c>
      <c r="AU29" s="111">
        <v>18.8</v>
      </c>
      <c r="AV29" s="65"/>
      <c r="AW29" s="65"/>
      <c r="AX29" s="65"/>
      <c r="AY29" s="242">
        <v>23.8</v>
      </c>
      <c r="AZ29" s="66"/>
      <c r="BA29" s="64">
        <v>6.5</v>
      </c>
      <c r="BB29" s="66"/>
      <c r="BC29" s="51">
        <v>47476</v>
      </c>
      <c r="BD29" s="89">
        <f>BC29*0.0004536</f>
        <v>21.535113600000003</v>
      </c>
      <c r="BE29" s="67"/>
      <c r="BF29" s="68"/>
      <c r="BG29" s="68"/>
      <c r="BH29" s="69">
        <v>3</v>
      </c>
      <c r="BI29" s="70"/>
      <c r="BJ29" s="70"/>
      <c r="BK29" s="70"/>
      <c r="BL29" s="70"/>
      <c r="BM29" s="71"/>
      <c r="BN29" s="71"/>
      <c r="BO29" s="71"/>
      <c r="BP29" s="72">
        <v>3</v>
      </c>
      <c r="BQ29" s="73"/>
      <c r="BR29" s="73"/>
      <c r="BS29" s="73"/>
      <c r="BT29" s="74"/>
      <c r="BU29" s="75"/>
      <c r="BV29" s="74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212">
        <v>21.58</v>
      </c>
      <c r="CJ29" s="51"/>
      <c r="CK29" s="65">
        <f>((CJ29/3.8)*6.7)/1000</f>
        <v>0</v>
      </c>
      <c r="CL29" s="51">
        <v>6196</v>
      </c>
      <c r="CM29" s="67">
        <f>((CL29*6.7)/1)/1000</f>
        <v>41.513200000000005</v>
      </c>
      <c r="CN29" s="67">
        <f>IF(A29="","",IF(CK29=0,CM29,CK29)/2.2)</f>
        <v>18.869636363636364</v>
      </c>
      <c r="CO29" s="67">
        <f>IF(A29="","",(CP29/$BD$4))</f>
        <v>495718.55360299133</v>
      </c>
      <c r="CP29" s="67">
        <f>IF(A29="","",IF(CJ29="",(AJ29*$BA$4),CJ29))</f>
        <v>1883767.5759999999</v>
      </c>
      <c r="CQ29" s="242">
        <f>CN29-AU29</f>
        <v>6.963636363636283E-2</v>
      </c>
      <c r="CR29" s="67">
        <f>AY29-BA29</f>
        <v>17.3</v>
      </c>
      <c r="CS29" s="53"/>
      <c r="CT29" s="199"/>
      <c r="CU29" s="200"/>
      <c r="CV29" s="200"/>
      <c r="CW29" s="201"/>
      <c r="CY29" s="83" t="s">
        <v>697</v>
      </c>
      <c r="CZ29" s="228"/>
    </row>
    <row r="30" spans="1:104" s="18" customFormat="1" ht="13.8" thickBot="1" x14ac:dyDescent="0.3">
      <c r="A30" s="100">
        <v>2929</v>
      </c>
      <c r="B30" s="76" t="str">
        <f t="shared" si="1"/>
        <v>2929-4152-2</v>
      </c>
      <c r="C30" s="77">
        <v>3</v>
      </c>
      <c r="D30" s="83" t="s">
        <v>253</v>
      </c>
      <c r="E30" s="83" t="s">
        <v>262</v>
      </c>
      <c r="F30" s="83" t="s">
        <v>422</v>
      </c>
      <c r="G30" s="83" t="s">
        <v>423</v>
      </c>
      <c r="H30" s="76"/>
      <c r="I30" s="76"/>
      <c r="J30" s="78"/>
      <c r="K30" s="78"/>
      <c r="L30" s="78"/>
      <c r="M30" s="221"/>
      <c r="N30" s="78"/>
      <c r="O30" s="78"/>
      <c r="P30" s="76"/>
      <c r="Q30" s="221"/>
      <c r="R30" s="221"/>
      <c r="S30" s="76"/>
      <c r="T30" s="76"/>
      <c r="U30" s="76"/>
      <c r="V30" s="222"/>
      <c r="W30" s="222"/>
      <c r="X30" s="222"/>
      <c r="Y30" s="79"/>
      <c r="Z30" s="79"/>
      <c r="AA30" s="223"/>
      <c r="AB30" s="223"/>
      <c r="AC30" s="76"/>
      <c r="AD30" s="76"/>
      <c r="AE30" s="221"/>
      <c r="AF30" s="221"/>
      <c r="AG30" s="79"/>
      <c r="AH30" s="80">
        <v>2</v>
      </c>
      <c r="AI30" s="81">
        <v>44319</v>
      </c>
      <c r="AJ30" s="82" t="s">
        <v>425</v>
      </c>
      <c r="AK30" s="83" t="s">
        <v>216</v>
      </c>
      <c r="AL30" s="83" t="s">
        <v>208</v>
      </c>
      <c r="AM30" s="84">
        <v>4.1666666666666664E-2</v>
      </c>
      <c r="AN30" s="84">
        <v>5.5555555555555552E-2</v>
      </c>
      <c r="AO30" s="84">
        <v>0.18402777777777779</v>
      </c>
      <c r="AP30" s="84">
        <v>0.1875</v>
      </c>
      <c r="AQ30" s="85">
        <f>IF(AP30&lt;AM30,(AP30+1)-AM30,AP30-AM30)</f>
        <v>0.14583333333333334</v>
      </c>
      <c r="AR30" s="85">
        <f>IF(AO30&lt;AN30,(AO30+1)-AN30,AO30-AN30)</f>
        <v>0.12847222222222224</v>
      </c>
      <c r="AS30" s="86">
        <f>IF(AR30&lt;&gt;0,1,"")</f>
        <v>1</v>
      </c>
      <c r="AT30" s="87">
        <f>IF(AM30&lt;&gt;0,AM30-(6/24)+1440,"")</f>
        <v>1439.7916666666667</v>
      </c>
      <c r="AU30" s="88">
        <v>16.399999999999999</v>
      </c>
      <c r="AV30" s="89"/>
      <c r="AW30" s="89"/>
      <c r="AX30" s="89"/>
      <c r="AY30" s="111">
        <v>23.8</v>
      </c>
      <c r="AZ30" s="88"/>
      <c r="BA30" s="88">
        <v>5.3</v>
      </c>
      <c r="BB30" s="88"/>
      <c r="BC30" s="90" t="s">
        <v>426</v>
      </c>
      <c r="BD30" s="89">
        <f>BC30*0.0004536</f>
        <v>39.335284800000004</v>
      </c>
      <c r="BE30" s="91"/>
      <c r="BF30" s="92"/>
      <c r="BG30" s="92"/>
      <c r="BH30" s="80">
        <v>4</v>
      </c>
      <c r="BI30" s="93"/>
      <c r="BJ30" s="93"/>
      <c r="BK30" s="93"/>
      <c r="BL30" s="93"/>
      <c r="BM30" s="94"/>
      <c r="BN30" s="94"/>
      <c r="BO30" s="94"/>
      <c r="BP30" s="95">
        <v>4</v>
      </c>
      <c r="BQ30" s="96"/>
      <c r="BR30" s="96"/>
      <c r="BS30" s="96"/>
      <c r="BT30" s="97"/>
      <c r="BU30" s="98"/>
      <c r="BV30" s="97"/>
      <c r="BW30" s="76"/>
      <c r="BX30" s="76"/>
      <c r="BY30" s="76"/>
      <c r="BZ30" s="76"/>
      <c r="CA30" s="76"/>
      <c r="CB30" s="76"/>
      <c r="CC30" s="76"/>
      <c r="CD30" s="76"/>
      <c r="CE30" s="76"/>
      <c r="CF30" s="76"/>
      <c r="CG30" s="76"/>
      <c r="CH30" s="76"/>
      <c r="CI30" s="212">
        <v>39.454000000000001</v>
      </c>
      <c r="CJ30" s="76"/>
      <c r="CK30" s="89">
        <f>((CJ30/3.8)*6.7)/1000</f>
        <v>0</v>
      </c>
      <c r="CL30" s="76">
        <v>5384</v>
      </c>
      <c r="CM30" s="91">
        <f>((CL30*6.7)/1)/1000</f>
        <v>36.072800000000001</v>
      </c>
      <c r="CN30" s="91">
        <f>IF(A30="","",IF(CK30=0,CM30,CK30)/2.2)</f>
        <v>16.396727272727272</v>
      </c>
      <c r="CO30" s="91">
        <f>IF(A30="","",(CP30/$BD$4))</f>
        <v>495599.18963631592</v>
      </c>
      <c r="CP30" s="91">
        <f>IF(A30="","",IF(CJ30="",(AJ30*$BA$4),CJ30))</f>
        <v>1883313.9839999999</v>
      </c>
      <c r="CQ30" s="99">
        <f>CN30-AU30</f>
        <v>-3.2727272727264278E-3</v>
      </c>
      <c r="CR30" s="91">
        <f>AY30-BA30</f>
        <v>18.5</v>
      </c>
      <c r="CS30" s="168"/>
      <c r="CT30" s="81"/>
      <c r="CU30" s="192"/>
      <c r="CV30" s="192"/>
      <c r="CW30" s="169"/>
      <c r="CY30" s="83" t="s">
        <v>697</v>
      </c>
      <c r="CZ30" s="83" t="s">
        <v>142</v>
      </c>
    </row>
    <row r="31" spans="1:104" s="18" customFormat="1" ht="13.8" hidden="1" thickBot="1" x14ac:dyDescent="0.3">
      <c r="A31" s="100"/>
      <c r="B31" s="76" t="str">
        <f t="shared" si="1"/>
        <v/>
      </c>
      <c r="C31" s="77" t="s">
        <v>142</v>
      </c>
      <c r="D31" s="83"/>
      <c r="E31" s="83"/>
      <c r="F31" s="83"/>
      <c r="G31" s="76"/>
      <c r="H31" s="76"/>
      <c r="I31" s="76"/>
      <c r="J31" s="78"/>
      <c r="K31" s="78"/>
      <c r="L31" s="78"/>
      <c r="M31" s="221"/>
      <c r="N31" s="78"/>
      <c r="O31" s="78"/>
      <c r="P31" s="76"/>
      <c r="Q31" s="221"/>
      <c r="R31" s="221"/>
      <c r="S31" s="76"/>
      <c r="T31" s="76"/>
      <c r="U31" s="76"/>
      <c r="V31" s="222"/>
      <c r="W31" s="222"/>
      <c r="X31" s="222"/>
      <c r="Y31" s="79"/>
      <c r="Z31" s="79"/>
      <c r="AA31" s="223"/>
      <c r="AB31" s="223"/>
      <c r="AC31" s="76"/>
      <c r="AD31" s="76"/>
      <c r="AE31" s="221"/>
      <c r="AF31" s="221"/>
      <c r="AG31" s="79"/>
      <c r="AH31" s="80">
        <v>3</v>
      </c>
      <c r="AI31" s="81"/>
      <c r="AJ31" s="82"/>
      <c r="AK31" s="83"/>
      <c r="AL31" s="83"/>
      <c r="AM31" s="84"/>
      <c r="AN31" s="84"/>
      <c r="AO31" s="84"/>
      <c r="AP31" s="84"/>
      <c r="AQ31" s="85">
        <f>IF(AP31&lt;AM31,(AP31+1)-AM31,AP31-AM31)</f>
        <v>0</v>
      </c>
      <c r="AR31" s="85">
        <f>IF(AO31&lt;AN31,(AO31+1)-AN31,AO31-AN31)</f>
        <v>0</v>
      </c>
      <c r="AS31" s="86" t="str">
        <f>IF(AR31&lt;&gt;0,1,"")</f>
        <v/>
      </c>
      <c r="AT31" s="87" t="str">
        <f>IF(AM31&lt;&gt;0,AM31-(6/24)+1440,"")</f>
        <v/>
      </c>
      <c r="AU31" s="88"/>
      <c r="AV31" s="89"/>
      <c r="AW31" s="89"/>
      <c r="AX31" s="89"/>
      <c r="AY31" s="88"/>
      <c r="AZ31" s="88"/>
      <c r="BA31" s="88"/>
      <c r="BB31" s="88"/>
      <c r="BC31" s="101"/>
      <c r="BD31" s="89">
        <f>BC31*0.0004536</f>
        <v>0</v>
      </c>
      <c r="BE31" s="91"/>
      <c r="BF31" s="92"/>
      <c r="BG31" s="92"/>
      <c r="BH31" s="80"/>
      <c r="BI31" s="93"/>
      <c r="BJ31" s="93"/>
      <c r="BK31" s="93"/>
      <c r="BL31" s="93"/>
      <c r="BM31" s="94"/>
      <c r="BN31" s="94"/>
      <c r="BO31" s="94"/>
      <c r="BP31" s="95"/>
      <c r="BQ31" s="96"/>
      <c r="BR31" s="96"/>
      <c r="BS31" s="96"/>
      <c r="BT31" s="97"/>
      <c r="BU31" s="98"/>
      <c r="BV31" s="97"/>
      <c r="BW31" s="76"/>
      <c r="BX31" s="76"/>
      <c r="BY31" s="76"/>
      <c r="BZ31" s="76"/>
      <c r="CA31" s="76"/>
      <c r="CB31" s="76"/>
      <c r="CC31" s="76"/>
      <c r="CD31" s="76"/>
      <c r="CE31" s="76"/>
      <c r="CF31" s="76"/>
      <c r="CG31" s="76"/>
      <c r="CH31" s="76"/>
      <c r="CI31" s="212"/>
      <c r="CJ31" s="76"/>
      <c r="CK31" s="89">
        <f>((CJ31/3.8)*6.7)/1000</f>
        <v>0</v>
      </c>
      <c r="CL31" s="76"/>
      <c r="CM31" s="91">
        <f>((CL31*6.7)/1)/1000</f>
        <v>0</v>
      </c>
      <c r="CN31" s="91" t="str">
        <f>IF(A31="","",IF(CK31=0,CM31,CK31)/2.2)</f>
        <v/>
      </c>
      <c r="CO31" s="91" t="str">
        <f>IF(A31="","",(CP31/$BD$4))</f>
        <v/>
      </c>
      <c r="CP31" s="91" t="str">
        <f>IF(A31="","",IF(CJ31="",(AJ31*$BA$4),CJ31))</f>
        <v/>
      </c>
      <c r="CQ31" s="99"/>
      <c r="CR31" s="91">
        <f>AY31-BA31</f>
        <v>0</v>
      </c>
      <c r="CS31" s="83" t="s">
        <v>142</v>
      </c>
      <c r="CT31" s="81"/>
      <c r="CU31" s="192"/>
      <c r="CV31" s="192"/>
      <c r="CW31" s="169"/>
      <c r="CY31" s="76"/>
      <c r="CZ31" s="76"/>
    </row>
    <row r="32" spans="1:104" s="18" customFormat="1" ht="13.8" hidden="1" thickBot="1" x14ac:dyDescent="0.3">
      <c r="A32" s="100"/>
      <c r="B32" s="76" t="str">
        <f t="shared" si="1"/>
        <v/>
      </c>
      <c r="C32" s="77"/>
      <c r="D32" s="83"/>
      <c r="E32" s="83"/>
      <c r="F32" s="83"/>
      <c r="G32" s="76"/>
      <c r="H32" s="76"/>
      <c r="I32" s="76"/>
      <c r="J32" s="78"/>
      <c r="K32" s="78"/>
      <c r="L32" s="78"/>
      <c r="M32" s="221"/>
      <c r="N32" s="78"/>
      <c r="O32" s="78"/>
      <c r="P32" s="76"/>
      <c r="Q32" s="221"/>
      <c r="R32" s="221"/>
      <c r="S32" s="76"/>
      <c r="T32" s="76"/>
      <c r="U32" s="76"/>
      <c r="V32" s="222"/>
      <c r="W32" s="222"/>
      <c r="X32" s="222"/>
      <c r="Y32" s="79"/>
      <c r="Z32" s="79"/>
      <c r="AA32" s="223"/>
      <c r="AB32" s="223"/>
      <c r="AC32" s="76"/>
      <c r="AD32" s="76"/>
      <c r="AE32" s="221"/>
      <c r="AF32" s="221"/>
      <c r="AG32" s="79"/>
      <c r="AH32" s="102">
        <v>4</v>
      </c>
      <c r="AI32" s="103"/>
      <c r="AJ32" s="104"/>
      <c r="AK32" s="105"/>
      <c r="AL32" s="106"/>
      <c r="AM32" s="107"/>
      <c r="AN32" s="107"/>
      <c r="AO32" s="107"/>
      <c r="AP32" s="107"/>
      <c r="AQ32" s="108">
        <f>IF(AP32&lt;AM32,(AP32+1)-AM32,AP32-AM32)</f>
        <v>0</v>
      </c>
      <c r="AR32" s="108">
        <f>IF(AO32&lt;AN32,(AO32+1)-AN32,AO32-AN32)</f>
        <v>0</v>
      </c>
      <c r="AS32" s="109" t="str">
        <f>IF(AR32&lt;&gt;0,1,"")</f>
        <v/>
      </c>
      <c r="AT32" s="110" t="str">
        <f>IF(AM32&lt;&gt;0,AM32-(6/24)+1440,"")</f>
        <v/>
      </c>
      <c r="AU32" s="111"/>
      <c r="AV32" s="112"/>
      <c r="AW32" s="112"/>
      <c r="AX32" s="112"/>
      <c r="AY32" s="111"/>
      <c r="AZ32" s="111"/>
      <c r="BA32" s="111"/>
      <c r="BB32" s="111"/>
      <c r="BC32" s="113"/>
      <c r="BD32" s="112">
        <f>BC32*0.0004536</f>
        <v>0</v>
      </c>
      <c r="BE32" s="114"/>
      <c r="BF32" s="115"/>
      <c r="BG32" s="115"/>
      <c r="BH32" s="102"/>
      <c r="BI32" s="116"/>
      <c r="BJ32" s="116"/>
      <c r="BK32" s="116"/>
      <c r="BL32" s="116"/>
      <c r="BM32" s="117"/>
      <c r="BN32" s="117"/>
      <c r="BO32" s="117"/>
      <c r="BP32" s="118"/>
      <c r="BQ32" s="119"/>
      <c r="BR32" s="119"/>
      <c r="BS32" s="119"/>
      <c r="BT32" s="120"/>
      <c r="BU32" s="121"/>
      <c r="BV32" s="120"/>
      <c r="BW32" s="122"/>
      <c r="BX32" s="122"/>
      <c r="BY32" s="122"/>
      <c r="BZ32" s="122"/>
      <c r="CA32" s="122"/>
      <c r="CB32" s="122"/>
      <c r="CC32" s="122"/>
      <c r="CD32" s="122"/>
      <c r="CE32" s="122"/>
      <c r="CF32" s="122"/>
      <c r="CG32" s="122"/>
      <c r="CH32" s="122"/>
      <c r="CI32" s="213"/>
      <c r="CJ32" s="122"/>
      <c r="CK32" s="112">
        <f>((CJ32/3.8)*6.7)/1000</f>
        <v>0</v>
      </c>
      <c r="CL32" s="122"/>
      <c r="CM32" s="114">
        <f>((CL32*6.7)/1)/1000</f>
        <v>0</v>
      </c>
      <c r="CN32" s="114" t="str">
        <f>IF(A32="","",IF(CK32=0,CM32,CK32)/2.2)</f>
        <v/>
      </c>
      <c r="CO32" s="114" t="str">
        <f>IF(A32="","",(CP32/$BD$4))</f>
        <v/>
      </c>
      <c r="CP32" s="114" t="str">
        <f>IF(A32="","",IF(CJ32="",(AJ32*$BA$4),CJ32))</f>
        <v/>
      </c>
      <c r="CQ32" s="123"/>
      <c r="CR32" s="114">
        <f>AY32-BA32</f>
        <v>0</v>
      </c>
      <c r="CS32" s="122"/>
      <c r="CT32" s="202"/>
      <c r="CU32" s="203"/>
      <c r="CV32" s="203"/>
      <c r="CW32" s="204"/>
      <c r="CY32" s="76"/>
      <c r="CZ32" s="76"/>
    </row>
    <row r="33" spans="1:104" s="18" customFormat="1" ht="13.8" hidden="1" thickBot="1" x14ac:dyDescent="0.3">
      <c r="A33" s="124"/>
      <c r="B33" s="125" t="str">
        <f t="shared" si="1"/>
        <v/>
      </c>
      <c r="C33" s="126"/>
      <c r="D33" s="127"/>
      <c r="E33" s="127"/>
      <c r="F33" s="127"/>
      <c r="G33" s="127"/>
      <c r="H33" s="127"/>
      <c r="I33" s="128"/>
      <c r="J33" s="128"/>
      <c r="K33" s="128"/>
      <c r="L33" s="128"/>
      <c r="M33" s="224"/>
      <c r="N33" s="128"/>
      <c r="O33" s="128"/>
      <c r="P33" s="125"/>
      <c r="Q33" s="224"/>
      <c r="R33" s="224"/>
      <c r="S33" s="125"/>
      <c r="T33" s="125"/>
      <c r="U33" s="125"/>
      <c r="V33" s="225"/>
      <c r="W33" s="225"/>
      <c r="X33" s="225"/>
      <c r="Y33" s="129"/>
      <c r="Z33" s="129"/>
      <c r="AA33" s="226"/>
      <c r="AB33" s="226"/>
      <c r="AC33" s="125"/>
      <c r="AD33" s="125"/>
      <c r="AE33" s="224"/>
      <c r="AF33" s="224"/>
      <c r="AG33" s="130"/>
      <c r="AH33" s="238" t="s">
        <v>141</v>
      </c>
      <c r="AI33" s="239"/>
      <c r="AJ33" s="131"/>
      <c r="AK33" s="132"/>
      <c r="AL33" s="132"/>
      <c r="AM33" s="132"/>
      <c r="AN33" s="132"/>
      <c r="AO33" s="132"/>
      <c r="AP33" s="133"/>
      <c r="AQ33" s="133">
        <f>SUM(AQ29:AQ32)</f>
        <v>0.30555555555555558</v>
      </c>
      <c r="AR33" s="133">
        <f>SUM(AR29:AR32)</f>
        <v>0.25694444444444442</v>
      </c>
      <c r="AS33" s="134">
        <f>SUM(AS29:AS32)</f>
        <v>2</v>
      </c>
      <c r="AT33" s="134"/>
      <c r="AU33" s="132"/>
      <c r="AV33" s="135"/>
      <c r="AW33" s="135"/>
      <c r="AX33" s="135"/>
      <c r="AY33" s="132"/>
      <c r="AZ33" s="132"/>
      <c r="BA33" s="132"/>
      <c r="BB33" s="132"/>
      <c r="BC33" s="136"/>
      <c r="BD33" s="135"/>
      <c r="BE33" s="135"/>
      <c r="BF33" s="137"/>
      <c r="BG33" s="137"/>
      <c r="BH33" s="239"/>
      <c r="BI33" s="239"/>
      <c r="BJ33" s="239"/>
      <c r="BK33" s="138"/>
      <c r="BL33" s="138"/>
      <c r="BM33" s="138"/>
      <c r="BN33" s="138"/>
      <c r="BO33" s="138"/>
      <c r="BP33" s="139"/>
      <c r="BQ33" s="139"/>
      <c r="BR33" s="139"/>
      <c r="BS33" s="139"/>
      <c r="BT33" s="140"/>
      <c r="BU33" s="140"/>
      <c r="BV33" s="140"/>
      <c r="BW33" s="132"/>
      <c r="BX33" s="132"/>
      <c r="BY33" s="132"/>
      <c r="BZ33" s="132"/>
      <c r="CA33" s="132"/>
      <c r="CB33" s="132"/>
      <c r="CC33" s="132"/>
      <c r="CD33" s="132"/>
      <c r="CE33" s="132"/>
      <c r="CF33" s="132"/>
      <c r="CG33" s="132"/>
      <c r="CH33" s="132"/>
      <c r="CI33" s="214"/>
      <c r="CJ33" s="132"/>
      <c r="CK33" s="135">
        <f>SUM(CK29:CK32)</f>
        <v>0</v>
      </c>
      <c r="CL33" s="132"/>
      <c r="CM33" s="135">
        <f>SUM(CM29:CM32)</f>
        <v>77.586000000000013</v>
      </c>
      <c r="CN33" s="135">
        <f>SUM(CN29:CN32)</f>
        <v>35.266363636363636</v>
      </c>
      <c r="CO33" s="135">
        <f>SUM(CO29:CO32)</f>
        <v>991317.74323930731</v>
      </c>
      <c r="CP33" s="135">
        <f>SUM(CP29:CP32)</f>
        <v>3767081.5599999996</v>
      </c>
      <c r="CQ33" s="135">
        <f>SUM(CQ29:CQ32)</f>
        <v>6.6363636363636402E-2</v>
      </c>
      <c r="CR33" s="132"/>
      <c r="CS33" s="132"/>
      <c r="CT33" s="132"/>
      <c r="CU33" s="132"/>
      <c r="CV33" s="132"/>
      <c r="CW33" s="141"/>
      <c r="CY33" s="214"/>
      <c r="CZ33" s="214"/>
    </row>
    <row r="34" spans="1:104" s="18" customFormat="1" x14ac:dyDescent="0.25">
      <c r="A34" s="100">
        <v>2930</v>
      </c>
      <c r="B34" s="51" t="str">
        <f t="shared" si="1"/>
        <v>2930-4135-1</v>
      </c>
      <c r="C34" s="52">
        <v>3</v>
      </c>
      <c r="D34" s="53" t="s">
        <v>291</v>
      </c>
      <c r="E34" s="53" t="s">
        <v>254</v>
      </c>
      <c r="F34" s="53" t="s">
        <v>361</v>
      </c>
      <c r="G34" s="53" t="s">
        <v>248</v>
      </c>
      <c r="H34" s="53"/>
      <c r="I34" s="70"/>
      <c r="J34" s="54"/>
      <c r="K34" s="54"/>
      <c r="L34" s="54"/>
      <c r="M34" s="218"/>
      <c r="N34" s="54"/>
      <c r="O34" s="54"/>
      <c r="P34" s="51"/>
      <c r="Q34" s="218"/>
      <c r="R34" s="218"/>
      <c r="S34" s="51"/>
      <c r="T34" s="51"/>
      <c r="U34" s="51"/>
      <c r="V34" s="219"/>
      <c r="W34" s="219"/>
      <c r="X34" s="220"/>
      <c r="Y34" s="55"/>
      <c r="Z34" s="55"/>
      <c r="AA34" s="219"/>
      <c r="AB34" s="219"/>
      <c r="AC34" s="51"/>
      <c r="AD34" s="51"/>
      <c r="AE34" s="218"/>
      <c r="AF34" s="218"/>
      <c r="AG34" s="55"/>
      <c r="AH34" s="56">
        <v>1</v>
      </c>
      <c r="AI34" s="57">
        <v>44319</v>
      </c>
      <c r="AJ34" s="58" t="s">
        <v>362</v>
      </c>
      <c r="AK34" s="59" t="s">
        <v>208</v>
      </c>
      <c r="AL34" s="59" t="s">
        <v>216</v>
      </c>
      <c r="AM34" s="60">
        <v>0.2673611111111111</v>
      </c>
      <c r="AN34" s="84">
        <v>0.28472222222222221</v>
      </c>
      <c r="AO34" s="84">
        <v>0.41319444444444442</v>
      </c>
      <c r="AP34" s="60">
        <v>0.4236111111111111</v>
      </c>
      <c r="AQ34" s="61">
        <f>IF(AP34&lt;AM34,(AP34+1)-AM34,AP34-AM34)</f>
        <v>0.15625</v>
      </c>
      <c r="AR34" s="61">
        <f>IF(AO34&lt;AN34,(AO34+1)-AN34,AO34-AN34)</f>
        <v>0.12847222222222221</v>
      </c>
      <c r="AS34" s="62">
        <f>IF(AR34&lt;&gt;0,1,"")</f>
        <v>1</v>
      </c>
      <c r="AT34" s="63">
        <f>IF(AM34&lt;&gt;0,AM34-(6/24)+1440,"")</f>
        <v>1440.0173611111111</v>
      </c>
      <c r="AU34" s="111">
        <v>18.600000000000001</v>
      </c>
      <c r="AV34" s="65"/>
      <c r="AW34" s="65"/>
      <c r="AX34" s="65"/>
      <c r="AY34" s="242">
        <v>24.2</v>
      </c>
      <c r="AZ34" s="66"/>
      <c r="BA34" s="64">
        <v>8.6999999999999993</v>
      </c>
      <c r="BB34" s="66"/>
      <c r="BC34" s="51">
        <v>23676</v>
      </c>
      <c r="BD34" s="89">
        <f>BC34*0.0004536</f>
        <v>10.7394336</v>
      </c>
      <c r="BE34" s="67"/>
      <c r="BF34" s="68"/>
      <c r="BG34" s="68"/>
      <c r="BH34" s="69">
        <v>3</v>
      </c>
      <c r="BI34" s="70"/>
      <c r="BJ34" s="70"/>
      <c r="BK34" s="70"/>
      <c r="BL34" s="70"/>
      <c r="BM34" s="71"/>
      <c r="BN34" s="71"/>
      <c r="BO34" s="71"/>
      <c r="BP34" s="72">
        <v>3</v>
      </c>
      <c r="BQ34" s="73"/>
      <c r="BR34" s="73"/>
      <c r="BS34" s="73"/>
      <c r="BT34" s="74"/>
      <c r="BU34" s="75"/>
      <c r="BV34" s="74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212">
        <v>7.84</v>
      </c>
      <c r="CJ34" s="51"/>
      <c r="CK34" s="65">
        <f>((CJ34/3.8)*6.7)/1000</f>
        <v>0</v>
      </c>
      <c r="CL34" s="51">
        <v>6130</v>
      </c>
      <c r="CM34" s="67">
        <f>((CL34*6.7)/1)/1000</f>
        <v>41.070999999999998</v>
      </c>
      <c r="CN34" s="67">
        <f>IF(A34="","",IF(CK34=0,CM34,CK34)/2.2)</f>
        <v>18.668636363636359</v>
      </c>
      <c r="CO34" s="67">
        <f>IF(A34="","",(CP34/$BD$4))</f>
        <v>493570.00220283389</v>
      </c>
      <c r="CP34" s="67">
        <f>IF(A34="","",IF(CJ34="",(AJ34*$BA$4),CJ34))</f>
        <v>1875602.92</v>
      </c>
      <c r="CQ34" s="242">
        <f>CN34-AU34</f>
        <v>6.8636363636358055E-2</v>
      </c>
      <c r="CR34" s="67">
        <f>AY34-BA34</f>
        <v>15.5</v>
      </c>
      <c r="CS34" s="53" t="s">
        <v>142</v>
      </c>
      <c r="CT34" s="199"/>
      <c r="CU34" s="200"/>
      <c r="CV34" s="200"/>
      <c r="CW34" s="201"/>
      <c r="CY34" s="83" t="s">
        <v>697</v>
      </c>
      <c r="CZ34" s="228"/>
    </row>
    <row r="35" spans="1:104" s="18" customFormat="1" ht="13.8" thickBot="1" x14ac:dyDescent="0.3">
      <c r="A35" s="100">
        <v>2930</v>
      </c>
      <c r="B35" s="76" t="str">
        <f t="shared" si="1"/>
        <v>2930-4134-2</v>
      </c>
      <c r="C35" s="77">
        <v>3</v>
      </c>
      <c r="D35" s="83" t="s">
        <v>291</v>
      </c>
      <c r="E35" s="83" t="s">
        <v>254</v>
      </c>
      <c r="F35" s="83" t="s">
        <v>361</v>
      </c>
      <c r="G35" s="83" t="s">
        <v>248</v>
      </c>
      <c r="H35" s="76"/>
      <c r="I35" s="76"/>
      <c r="J35" s="78"/>
      <c r="K35" s="78"/>
      <c r="L35" s="78"/>
      <c r="M35" s="221"/>
      <c r="N35" s="78"/>
      <c r="O35" s="78"/>
      <c r="P35" s="76"/>
      <c r="Q35" s="221"/>
      <c r="R35" s="221"/>
      <c r="S35" s="76"/>
      <c r="T35" s="76"/>
      <c r="U35" s="76"/>
      <c r="V35" s="222"/>
      <c r="W35" s="222"/>
      <c r="X35" s="222"/>
      <c r="Y35" s="79"/>
      <c r="Z35" s="79"/>
      <c r="AA35" s="223"/>
      <c r="AB35" s="223"/>
      <c r="AC35" s="76"/>
      <c r="AD35" s="76"/>
      <c r="AE35" s="221"/>
      <c r="AF35" s="221"/>
      <c r="AG35" s="79"/>
      <c r="AH35" s="80">
        <v>2</v>
      </c>
      <c r="AI35" s="81">
        <v>44319</v>
      </c>
      <c r="AJ35" s="82" t="s">
        <v>293</v>
      </c>
      <c r="AK35" s="83" t="s">
        <v>216</v>
      </c>
      <c r="AL35" s="83" t="s">
        <v>208</v>
      </c>
      <c r="AM35" s="84">
        <v>0.4861111111111111</v>
      </c>
      <c r="AN35" s="84">
        <v>0.51736111111111105</v>
      </c>
      <c r="AO35" s="84">
        <v>0.64930555555555558</v>
      </c>
      <c r="AP35" s="84">
        <v>0.65972222222222221</v>
      </c>
      <c r="AQ35" s="85">
        <f>IF(AP35&lt;AM35,(AP35+1)-AM35,AP35-AM35)</f>
        <v>0.1736111111111111</v>
      </c>
      <c r="AR35" s="85">
        <f>IF(AO35&lt;AN35,(AO35+1)-AN35,AO35-AN35)</f>
        <v>0.13194444444444453</v>
      </c>
      <c r="AS35" s="86">
        <f>IF(AR35&lt;&gt;0,1,"")</f>
        <v>1</v>
      </c>
      <c r="AT35" s="87">
        <f>IF(AM35&lt;&gt;0,AM35-(6/24)+1440,"")</f>
        <v>1440.2361111111111</v>
      </c>
      <c r="AU35" s="88">
        <v>14.6</v>
      </c>
      <c r="AV35" s="89"/>
      <c r="AW35" s="89"/>
      <c r="AX35" s="89"/>
      <c r="AY35" s="111">
        <v>23.6</v>
      </c>
      <c r="AZ35" s="88"/>
      <c r="BA35" s="88">
        <v>4.8</v>
      </c>
      <c r="BB35" s="88"/>
      <c r="BC35" s="90" t="s">
        <v>363</v>
      </c>
      <c r="BD35" s="89">
        <f>BC35*0.0004536</f>
        <v>41.897671200000005</v>
      </c>
      <c r="BE35" s="91"/>
      <c r="BF35" s="92"/>
      <c r="BG35" s="92"/>
      <c r="BH35" s="80">
        <v>4</v>
      </c>
      <c r="BI35" s="93"/>
      <c r="BJ35" s="93"/>
      <c r="BK35" s="93"/>
      <c r="BL35" s="93"/>
      <c r="BM35" s="94"/>
      <c r="BN35" s="94"/>
      <c r="BO35" s="94"/>
      <c r="BP35" s="95">
        <v>4</v>
      </c>
      <c r="BQ35" s="96"/>
      <c r="BR35" s="96"/>
      <c r="BS35" s="96"/>
      <c r="BT35" s="97"/>
      <c r="BU35" s="98"/>
      <c r="BV35" s="97"/>
      <c r="BW35" s="76"/>
      <c r="BX35" s="76"/>
      <c r="BY35" s="76"/>
      <c r="BZ35" s="76"/>
      <c r="CA35" s="76"/>
      <c r="CB35" s="76"/>
      <c r="CC35" s="76"/>
      <c r="CD35" s="76"/>
      <c r="CE35" s="76"/>
      <c r="CF35" s="76"/>
      <c r="CG35" s="76"/>
      <c r="CH35" s="76"/>
      <c r="CI35" s="212">
        <v>41.984999999999999</v>
      </c>
      <c r="CJ35" s="76"/>
      <c r="CK35" s="89">
        <f>((CJ35/3.8)*6.7)/1000</f>
        <v>0</v>
      </c>
      <c r="CL35" s="76">
        <v>4811</v>
      </c>
      <c r="CM35" s="91">
        <f>((CL35*6.7)/1)/1000</f>
        <v>32.233699999999999</v>
      </c>
      <c r="CN35" s="91">
        <f>IF(A35="","",IF(CK35=0,CM35,CK35)/2.2)</f>
        <v>14.651681818181817</v>
      </c>
      <c r="CO35" s="91">
        <f>IF(A35="","",(CP35/$BD$4))</f>
        <v>493450.63823615847</v>
      </c>
      <c r="CP35" s="91">
        <f>IF(A35="","",IF(CJ35="",(AJ35*$BA$4),CJ35))</f>
        <v>1875149.328</v>
      </c>
      <c r="CQ35" s="99">
        <f>CN35-AU35</f>
        <v>5.1681818181817718E-2</v>
      </c>
      <c r="CR35" s="91">
        <f>AY35-BA35</f>
        <v>18.8</v>
      </c>
      <c r="CS35" s="168"/>
      <c r="CT35" s="81"/>
      <c r="CU35" s="192"/>
      <c r="CV35" s="192"/>
      <c r="CW35" s="169"/>
      <c r="CY35" s="83" t="s">
        <v>697</v>
      </c>
      <c r="CZ35" s="83" t="s">
        <v>142</v>
      </c>
    </row>
    <row r="36" spans="1:104" s="18" customFormat="1" ht="13.8" hidden="1" thickBot="1" x14ac:dyDescent="0.3">
      <c r="A36" s="100"/>
      <c r="B36" s="76" t="str">
        <f t="shared" si="1"/>
        <v/>
      </c>
      <c r="C36" s="77" t="s">
        <v>142</v>
      </c>
      <c r="D36" s="83"/>
      <c r="E36" s="83"/>
      <c r="F36" s="83"/>
      <c r="G36" s="76"/>
      <c r="H36" s="76"/>
      <c r="I36" s="76"/>
      <c r="J36" s="78"/>
      <c r="K36" s="78"/>
      <c r="L36" s="78"/>
      <c r="M36" s="221"/>
      <c r="N36" s="78"/>
      <c r="O36" s="78"/>
      <c r="P36" s="76"/>
      <c r="Q36" s="221"/>
      <c r="R36" s="221"/>
      <c r="S36" s="76"/>
      <c r="T36" s="76"/>
      <c r="U36" s="76"/>
      <c r="V36" s="222"/>
      <c r="W36" s="222"/>
      <c r="X36" s="222"/>
      <c r="Y36" s="79"/>
      <c r="Z36" s="79"/>
      <c r="AA36" s="223"/>
      <c r="AB36" s="223"/>
      <c r="AC36" s="76"/>
      <c r="AD36" s="76"/>
      <c r="AE36" s="221"/>
      <c r="AF36" s="221"/>
      <c r="AG36" s="79"/>
      <c r="AH36" s="80">
        <v>3</v>
      </c>
      <c r="AI36" s="81"/>
      <c r="AJ36" s="82"/>
      <c r="AK36" s="83"/>
      <c r="AL36" s="83"/>
      <c r="AM36" s="84"/>
      <c r="AN36" s="84"/>
      <c r="AO36" s="84"/>
      <c r="AP36" s="84"/>
      <c r="AQ36" s="85">
        <f>IF(AP36&lt;AM36,(AP36+1)-AM36,AP36-AM36)</f>
        <v>0</v>
      </c>
      <c r="AR36" s="85">
        <f>IF(AO36&lt;AN36,(AO36+1)-AN36,AO36-AN36)</f>
        <v>0</v>
      </c>
      <c r="AS36" s="86" t="str">
        <f>IF(AR36&lt;&gt;0,1,"")</f>
        <v/>
      </c>
      <c r="AT36" s="87" t="str">
        <f>IF(AM36&lt;&gt;0,AM36-(6/24)+1440,"")</f>
        <v/>
      </c>
      <c r="AU36" s="88"/>
      <c r="AV36" s="89"/>
      <c r="AW36" s="89"/>
      <c r="AX36" s="89"/>
      <c r="AY36" s="88"/>
      <c r="AZ36" s="88"/>
      <c r="BA36" s="88"/>
      <c r="BB36" s="88"/>
      <c r="BC36" s="101"/>
      <c r="BD36" s="89">
        <f>BC36*0.0004536</f>
        <v>0</v>
      </c>
      <c r="BE36" s="91"/>
      <c r="BF36" s="92"/>
      <c r="BG36" s="92"/>
      <c r="BH36" s="80"/>
      <c r="BI36" s="93"/>
      <c r="BJ36" s="93"/>
      <c r="BK36" s="93"/>
      <c r="BL36" s="93"/>
      <c r="BM36" s="94"/>
      <c r="BN36" s="94"/>
      <c r="BO36" s="94"/>
      <c r="BP36" s="95"/>
      <c r="BQ36" s="96"/>
      <c r="BR36" s="96"/>
      <c r="BS36" s="96"/>
      <c r="BT36" s="97"/>
      <c r="BU36" s="98"/>
      <c r="BV36" s="97"/>
      <c r="BW36" s="76"/>
      <c r="BX36" s="76"/>
      <c r="BY36" s="76"/>
      <c r="BZ36" s="76"/>
      <c r="CA36" s="76"/>
      <c r="CB36" s="76"/>
      <c r="CC36" s="76"/>
      <c r="CD36" s="76"/>
      <c r="CE36" s="76"/>
      <c r="CF36" s="76"/>
      <c r="CG36" s="76"/>
      <c r="CH36" s="76"/>
      <c r="CI36" s="212"/>
      <c r="CJ36" s="76"/>
      <c r="CK36" s="89">
        <f>((CJ36/3.8)*6.7)/1000</f>
        <v>0</v>
      </c>
      <c r="CL36" s="76"/>
      <c r="CM36" s="91">
        <f>((CL36*6.7)/1)/1000</f>
        <v>0</v>
      </c>
      <c r="CN36" s="91" t="str">
        <f>IF(A36="","",IF(CK36=0,CM36,CK36)/2.2)</f>
        <v/>
      </c>
      <c r="CO36" s="91" t="str">
        <f>IF(A36="","",(CP36/$BD$4))</f>
        <v/>
      </c>
      <c r="CP36" s="91" t="str">
        <f>IF(A36="","",IF(CJ36="",(AJ36*$BA$4),CJ36))</f>
        <v/>
      </c>
      <c r="CQ36" s="99"/>
      <c r="CR36" s="91">
        <f>AY36-BA36</f>
        <v>0</v>
      </c>
      <c r="CS36" s="83" t="s">
        <v>142</v>
      </c>
      <c r="CT36" s="81"/>
      <c r="CU36" s="192"/>
      <c r="CV36" s="192"/>
      <c r="CW36" s="169"/>
      <c r="CY36" s="76"/>
      <c r="CZ36" s="76"/>
    </row>
    <row r="37" spans="1:104" s="18" customFormat="1" ht="13.8" hidden="1" thickBot="1" x14ac:dyDescent="0.3">
      <c r="A37" s="100"/>
      <c r="B37" s="76" t="str">
        <f t="shared" si="1"/>
        <v/>
      </c>
      <c r="C37" s="77"/>
      <c r="D37" s="83"/>
      <c r="E37" s="83"/>
      <c r="F37" s="83"/>
      <c r="G37" s="76"/>
      <c r="H37" s="76"/>
      <c r="I37" s="76"/>
      <c r="J37" s="78"/>
      <c r="K37" s="78"/>
      <c r="L37" s="78"/>
      <c r="M37" s="221"/>
      <c r="N37" s="78"/>
      <c r="O37" s="78"/>
      <c r="P37" s="76"/>
      <c r="Q37" s="221"/>
      <c r="R37" s="221"/>
      <c r="S37" s="76"/>
      <c r="T37" s="76"/>
      <c r="U37" s="76"/>
      <c r="V37" s="222"/>
      <c r="W37" s="222"/>
      <c r="X37" s="222"/>
      <c r="Y37" s="79"/>
      <c r="Z37" s="79"/>
      <c r="AA37" s="223"/>
      <c r="AB37" s="223"/>
      <c r="AC37" s="76"/>
      <c r="AD37" s="76"/>
      <c r="AE37" s="221"/>
      <c r="AF37" s="221"/>
      <c r="AG37" s="79"/>
      <c r="AH37" s="102">
        <v>4</v>
      </c>
      <c r="AI37" s="103"/>
      <c r="AJ37" s="104"/>
      <c r="AK37" s="105"/>
      <c r="AL37" s="106"/>
      <c r="AM37" s="107"/>
      <c r="AN37" s="107"/>
      <c r="AO37" s="107"/>
      <c r="AP37" s="107"/>
      <c r="AQ37" s="108">
        <f>IF(AP37&lt;AM37,(AP37+1)-AM37,AP37-AM37)</f>
        <v>0</v>
      </c>
      <c r="AR37" s="108">
        <f>IF(AO37&lt;AN37,(AO37+1)-AN37,AO37-AN37)</f>
        <v>0</v>
      </c>
      <c r="AS37" s="109" t="str">
        <f>IF(AR37&lt;&gt;0,1,"")</f>
        <v/>
      </c>
      <c r="AT37" s="110" t="str">
        <f>IF(AM37&lt;&gt;0,AM37-(6/24)+1440,"")</f>
        <v/>
      </c>
      <c r="AU37" s="111"/>
      <c r="AV37" s="112"/>
      <c r="AW37" s="112"/>
      <c r="AX37" s="112"/>
      <c r="AY37" s="111"/>
      <c r="AZ37" s="111"/>
      <c r="BA37" s="111"/>
      <c r="BB37" s="111"/>
      <c r="BC37" s="113"/>
      <c r="BD37" s="112">
        <f>BC37*0.0004536</f>
        <v>0</v>
      </c>
      <c r="BE37" s="114"/>
      <c r="BF37" s="115"/>
      <c r="BG37" s="115"/>
      <c r="BH37" s="102"/>
      <c r="BI37" s="116"/>
      <c r="BJ37" s="116"/>
      <c r="BK37" s="116"/>
      <c r="BL37" s="116"/>
      <c r="BM37" s="117"/>
      <c r="BN37" s="117"/>
      <c r="BO37" s="117"/>
      <c r="BP37" s="118"/>
      <c r="BQ37" s="119"/>
      <c r="BR37" s="119"/>
      <c r="BS37" s="119"/>
      <c r="BT37" s="120"/>
      <c r="BU37" s="121"/>
      <c r="BV37" s="120"/>
      <c r="BW37" s="122"/>
      <c r="BX37" s="122"/>
      <c r="BY37" s="122"/>
      <c r="BZ37" s="122"/>
      <c r="CA37" s="122"/>
      <c r="CB37" s="122"/>
      <c r="CC37" s="122"/>
      <c r="CD37" s="122"/>
      <c r="CE37" s="122"/>
      <c r="CF37" s="122"/>
      <c r="CG37" s="122"/>
      <c r="CH37" s="122"/>
      <c r="CI37" s="213"/>
      <c r="CJ37" s="122"/>
      <c r="CK37" s="112">
        <f>((CJ37/3.8)*6.7)/1000</f>
        <v>0</v>
      </c>
      <c r="CL37" s="122"/>
      <c r="CM37" s="114">
        <f>((CL37*6.7)/1)/1000</f>
        <v>0</v>
      </c>
      <c r="CN37" s="114" t="str">
        <f>IF(A37="","",IF(CK37=0,CM37,CK37)/2.2)</f>
        <v/>
      </c>
      <c r="CO37" s="114" t="str">
        <f>IF(A37="","",(CP37/$BD$4))</f>
        <v/>
      </c>
      <c r="CP37" s="114" t="str">
        <f>IF(A37="","",IF(CJ37="",(AJ37*$BA$4),CJ37))</f>
        <v/>
      </c>
      <c r="CQ37" s="123"/>
      <c r="CR37" s="114">
        <f>AY37-BA37</f>
        <v>0</v>
      </c>
      <c r="CS37" s="122"/>
      <c r="CT37" s="202"/>
      <c r="CU37" s="203"/>
      <c r="CV37" s="203"/>
      <c r="CW37" s="204"/>
      <c r="CY37" s="76"/>
      <c r="CZ37" s="76"/>
    </row>
    <row r="38" spans="1:104" s="18" customFormat="1" ht="13.8" hidden="1" thickBot="1" x14ac:dyDescent="0.3">
      <c r="A38" s="124"/>
      <c r="B38" s="125" t="str">
        <f t="shared" si="1"/>
        <v/>
      </c>
      <c r="C38" s="126"/>
      <c r="D38" s="127"/>
      <c r="E38" s="127"/>
      <c r="F38" s="127"/>
      <c r="G38" s="127"/>
      <c r="H38" s="127"/>
      <c r="I38" s="128"/>
      <c r="J38" s="128"/>
      <c r="K38" s="128"/>
      <c r="L38" s="128"/>
      <c r="M38" s="224"/>
      <c r="N38" s="128"/>
      <c r="O38" s="128"/>
      <c r="P38" s="125"/>
      <c r="Q38" s="224"/>
      <c r="R38" s="224"/>
      <c r="S38" s="125"/>
      <c r="T38" s="125"/>
      <c r="U38" s="125"/>
      <c r="V38" s="225"/>
      <c r="W38" s="225"/>
      <c r="X38" s="225"/>
      <c r="Y38" s="129"/>
      <c r="Z38" s="129"/>
      <c r="AA38" s="226"/>
      <c r="AB38" s="226"/>
      <c r="AC38" s="125"/>
      <c r="AD38" s="125"/>
      <c r="AE38" s="224"/>
      <c r="AF38" s="224"/>
      <c r="AG38" s="130"/>
      <c r="AH38" s="238" t="s">
        <v>141</v>
      </c>
      <c r="AI38" s="239"/>
      <c r="AJ38" s="131"/>
      <c r="AK38" s="132"/>
      <c r="AL38" s="132"/>
      <c r="AM38" s="132"/>
      <c r="AN38" s="132"/>
      <c r="AO38" s="132"/>
      <c r="AP38" s="133"/>
      <c r="AQ38" s="133">
        <f>SUM(AQ34:AQ37)</f>
        <v>0.3298611111111111</v>
      </c>
      <c r="AR38" s="133">
        <f>SUM(AR34:AR37)</f>
        <v>0.26041666666666674</v>
      </c>
      <c r="AS38" s="134">
        <f>SUM(AS34:AS37)</f>
        <v>2</v>
      </c>
      <c r="AT38" s="134"/>
      <c r="AU38" s="132"/>
      <c r="AV38" s="135"/>
      <c r="AW38" s="135"/>
      <c r="AX38" s="135"/>
      <c r="AY38" s="132"/>
      <c r="AZ38" s="132"/>
      <c r="BA38" s="132"/>
      <c r="BB38" s="132"/>
      <c r="BC38" s="136"/>
      <c r="BD38" s="135"/>
      <c r="BE38" s="135"/>
      <c r="BF38" s="137"/>
      <c r="BG38" s="137"/>
      <c r="BH38" s="239"/>
      <c r="BI38" s="239"/>
      <c r="BJ38" s="239"/>
      <c r="BK38" s="138"/>
      <c r="BL38" s="138"/>
      <c r="BM38" s="138"/>
      <c r="BN38" s="138"/>
      <c r="BO38" s="138"/>
      <c r="BP38" s="139"/>
      <c r="BQ38" s="139"/>
      <c r="BR38" s="139"/>
      <c r="BS38" s="139"/>
      <c r="BT38" s="140"/>
      <c r="BU38" s="140"/>
      <c r="BV38" s="140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214"/>
      <c r="CJ38" s="132"/>
      <c r="CK38" s="135">
        <f>SUM(CK34:CK37)</f>
        <v>0</v>
      </c>
      <c r="CL38" s="132"/>
      <c r="CM38" s="135">
        <f>SUM(CM34:CM37)</f>
        <v>73.304699999999997</v>
      </c>
      <c r="CN38" s="135">
        <f>SUM(CN34:CN37)</f>
        <v>33.32031818181818</v>
      </c>
      <c r="CO38" s="135">
        <f>SUM(CO34:CO37)</f>
        <v>987020.6404389923</v>
      </c>
      <c r="CP38" s="135">
        <f>SUM(CP34:CP37)</f>
        <v>3750752.2479999997</v>
      </c>
      <c r="CQ38" s="135">
        <f>SUM(CQ34:CQ37)</f>
        <v>0.12031818181817577</v>
      </c>
      <c r="CR38" s="132"/>
      <c r="CS38" s="132"/>
      <c r="CT38" s="132"/>
      <c r="CU38" s="132"/>
      <c r="CV38" s="132"/>
      <c r="CW38" s="141"/>
      <c r="CY38" s="214"/>
      <c r="CZ38" s="214"/>
    </row>
    <row r="39" spans="1:104" s="18" customFormat="1" x14ac:dyDescent="0.25">
      <c r="A39" s="100">
        <v>2931</v>
      </c>
      <c r="B39" s="51" t="str">
        <f t="shared" si="1"/>
        <v>2931-4143-1</v>
      </c>
      <c r="C39" s="52">
        <v>3</v>
      </c>
      <c r="D39" s="53" t="s">
        <v>349</v>
      </c>
      <c r="E39" s="53" t="s">
        <v>295</v>
      </c>
      <c r="F39" s="53"/>
      <c r="G39" s="53"/>
      <c r="H39" s="53"/>
      <c r="I39" s="70"/>
      <c r="J39" s="54"/>
      <c r="K39" s="54"/>
      <c r="L39" s="54"/>
      <c r="M39" s="218"/>
      <c r="N39" s="54"/>
      <c r="O39" s="54"/>
      <c r="P39" s="51"/>
      <c r="Q39" s="218"/>
      <c r="R39" s="218"/>
      <c r="S39" s="51"/>
      <c r="T39" s="51"/>
      <c r="U39" s="51"/>
      <c r="V39" s="219"/>
      <c r="W39" s="219"/>
      <c r="X39" s="220"/>
      <c r="Y39" s="55"/>
      <c r="Z39" s="55"/>
      <c r="AA39" s="219"/>
      <c r="AB39" s="219"/>
      <c r="AC39" s="51"/>
      <c r="AD39" s="51"/>
      <c r="AE39" s="218"/>
      <c r="AF39" s="218"/>
      <c r="AG39" s="55"/>
      <c r="AH39" s="56">
        <v>1</v>
      </c>
      <c r="AI39" s="57">
        <v>44319</v>
      </c>
      <c r="AJ39" s="58" t="s">
        <v>234</v>
      </c>
      <c r="AK39" s="59" t="s">
        <v>208</v>
      </c>
      <c r="AL39" s="59" t="s">
        <v>216</v>
      </c>
      <c r="AM39" s="60">
        <v>0.71180555555555547</v>
      </c>
      <c r="AN39" s="84">
        <v>0.72569444444444453</v>
      </c>
      <c r="AO39" s="84">
        <v>0.85763888888888884</v>
      </c>
      <c r="AP39" s="60">
        <v>0.86458333333333337</v>
      </c>
      <c r="AQ39" s="61">
        <f>IF(AP39&lt;AM39,(AP39+1)-AM39,AP39-AM39)</f>
        <v>0.1527777777777779</v>
      </c>
      <c r="AR39" s="61">
        <f>IF(AO39&lt;AN39,(AO39+1)-AN39,AO39-AN39)</f>
        <v>0.13194444444444431</v>
      </c>
      <c r="AS39" s="62">
        <f>IF(AR39&lt;&gt;0,1,"")</f>
        <v>1</v>
      </c>
      <c r="AT39" s="63">
        <f>IF(AM39&lt;&gt;0,AM39-(6/24)+1440,"")</f>
        <v>1440.4618055555557</v>
      </c>
      <c r="AU39" s="111">
        <v>19.2</v>
      </c>
      <c r="AV39" s="65"/>
      <c r="AW39" s="65"/>
      <c r="AX39" s="65"/>
      <c r="AY39" s="242">
        <v>23.9</v>
      </c>
      <c r="AZ39" s="66"/>
      <c r="BA39" s="64">
        <v>8.9</v>
      </c>
      <c r="BB39" s="66"/>
      <c r="BC39" s="51">
        <v>6380</v>
      </c>
      <c r="BD39" s="89">
        <f>BC39*0.0004536</f>
        <v>2.8939680000000001</v>
      </c>
      <c r="BE39" s="67"/>
      <c r="BF39" s="68"/>
      <c r="BG39" s="68"/>
      <c r="BH39" s="69">
        <v>3</v>
      </c>
      <c r="BI39" s="70"/>
      <c r="BJ39" s="70"/>
      <c r="BK39" s="70"/>
      <c r="BL39" s="70"/>
      <c r="BM39" s="71"/>
      <c r="BN39" s="71"/>
      <c r="BO39" s="71"/>
      <c r="BP39" s="72">
        <v>3</v>
      </c>
      <c r="BQ39" s="73"/>
      <c r="BR39" s="73"/>
      <c r="BS39" s="73"/>
      <c r="BT39" s="74"/>
      <c r="BU39" s="75"/>
      <c r="BV39" s="74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212">
        <v>0</v>
      </c>
      <c r="CJ39" s="51"/>
      <c r="CK39" s="65">
        <f>((CJ39/3.8)*6.7)/1000</f>
        <v>0</v>
      </c>
      <c r="CL39" s="51">
        <v>6227</v>
      </c>
      <c r="CM39" s="67">
        <f>((CL39*6.7)/1)/1000</f>
        <v>41.7209</v>
      </c>
      <c r="CN39" s="67">
        <f>IF(A39="","",IF(CK39=0,CM39,CK39)/2.2)</f>
        <v>18.964045454545452</v>
      </c>
      <c r="CO39" s="67">
        <f>IF(A39="","",(CP39/$BD$4))</f>
        <v>494524.91393623722</v>
      </c>
      <c r="CP39" s="67">
        <f>IF(A39="","",IF(CJ39="",(AJ39*$BA$4),CJ39))</f>
        <v>1879231.656</v>
      </c>
      <c r="CQ39" s="242">
        <f>CN39-AU39</f>
        <v>-0.23595454545454686</v>
      </c>
      <c r="CR39" s="67">
        <f>AY39-BA39</f>
        <v>14.999999999999998</v>
      </c>
      <c r="CS39" s="53" t="s">
        <v>142</v>
      </c>
      <c r="CT39" s="199"/>
      <c r="CU39" s="200"/>
      <c r="CV39" s="200"/>
      <c r="CW39" s="201"/>
      <c r="CY39" s="83" t="s">
        <v>697</v>
      </c>
      <c r="CZ39" s="228"/>
    </row>
    <row r="40" spans="1:104" s="18" customFormat="1" ht="13.8" thickBot="1" x14ac:dyDescent="0.3">
      <c r="A40" s="100">
        <v>2931</v>
      </c>
      <c r="B40" s="76" t="str">
        <f t="shared" si="1"/>
        <v>2931-4112-2</v>
      </c>
      <c r="C40" s="77">
        <v>3</v>
      </c>
      <c r="D40" s="83" t="s">
        <v>349</v>
      </c>
      <c r="E40" s="83" t="s">
        <v>295</v>
      </c>
      <c r="F40" s="83"/>
      <c r="G40" s="83"/>
      <c r="H40" s="76"/>
      <c r="I40" s="76"/>
      <c r="J40" s="78"/>
      <c r="K40" s="78"/>
      <c r="L40" s="78"/>
      <c r="M40" s="221"/>
      <c r="N40" s="78"/>
      <c r="O40" s="78"/>
      <c r="P40" s="76"/>
      <c r="Q40" s="221"/>
      <c r="R40" s="221"/>
      <c r="S40" s="76"/>
      <c r="T40" s="76"/>
      <c r="U40" s="76"/>
      <c r="V40" s="222"/>
      <c r="W40" s="222"/>
      <c r="X40" s="222"/>
      <c r="Y40" s="79"/>
      <c r="Z40" s="79"/>
      <c r="AA40" s="223"/>
      <c r="AB40" s="223"/>
      <c r="AC40" s="76"/>
      <c r="AD40" s="76"/>
      <c r="AE40" s="221"/>
      <c r="AF40" s="221"/>
      <c r="AG40" s="79"/>
      <c r="AH40" s="80">
        <v>2</v>
      </c>
      <c r="AI40" s="81">
        <v>44319</v>
      </c>
      <c r="AJ40" s="82" t="s">
        <v>215</v>
      </c>
      <c r="AK40" s="83" t="s">
        <v>216</v>
      </c>
      <c r="AL40" s="83" t="s">
        <v>209</v>
      </c>
      <c r="AM40" s="84">
        <v>0.91666666666666663</v>
      </c>
      <c r="AN40" s="84">
        <v>0.9375</v>
      </c>
      <c r="AO40" s="84">
        <v>0.10416666666666667</v>
      </c>
      <c r="AP40" s="84">
        <v>0.11458333333333333</v>
      </c>
      <c r="AQ40" s="85">
        <f>IF(AP40&lt;AM40,(AP40+1)-AM40,AP40-AM40)</f>
        <v>0.19791666666666663</v>
      </c>
      <c r="AR40" s="85">
        <f>IF(AO40&lt;AN40,(AO40+1)-AN40,AO40-AN40)</f>
        <v>0.16666666666666674</v>
      </c>
      <c r="AS40" s="86">
        <f>IF(AR40&lt;&gt;0,1,"")</f>
        <v>1</v>
      </c>
      <c r="AT40" s="87">
        <f>IF(AM40&lt;&gt;0,AM40-(6/24)+1440,"")</f>
        <v>1440.6666666666667</v>
      </c>
      <c r="AU40" s="88">
        <v>20.3</v>
      </c>
      <c r="AV40" s="89"/>
      <c r="AW40" s="89"/>
      <c r="AX40" s="89"/>
      <c r="AY40" s="111">
        <v>29.6</v>
      </c>
      <c r="AZ40" s="88"/>
      <c r="BA40" s="88">
        <v>5.9</v>
      </c>
      <c r="BB40" s="88"/>
      <c r="BC40" s="90" t="s">
        <v>364</v>
      </c>
      <c r="BD40" s="89">
        <f>BC40*0.0004536</f>
        <v>34.965755999999999</v>
      </c>
      <c r="BE40" s="91"/>
      <c r="BF40" s="92"/>
      <c r="BG40" s="92"/>
      <c r="BH40" s="80">
        <v>4</v>
      </c>
      <c r="BI40" s="93"/>
      <c r="BJ40" s="93"/>
      <c r="BK40" s="93"/>
      <c r="BL40" s="93"/>
      <c r="BM40" s="94"/>
      <c r="BN40" s="94"/>
      <c r="BO40" s="94"/>
      <c r="BP40" s="95">
        <v>4</v>
      </c>
      <c r="BQ40" s="96"/>
      <c r="BR40" s="96"/>
      <c r="BS40" s="96"/>
      <c r="BT40" s="97"/>
      <c r="BU40" s="98"/>
      <c r="BV40" s="97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212">
        <v>35.948</v>
      </c>
      <c r="CJ40" s="76"/>
      <c r="CK40" s="89">
        <f>((CJ40/3.8)*6.7)/1000</f>
        <v>0</v>
      </c>
      <c r="CL40" s="76">
        <v>6578</v>
      </c>
      <c r="CM40" s="91">
        <f>((CL40*6.7)/1)/1000</f>
        <v>44.072600000000001</v>
      </c>
      <c r="CN40" s="91">
        <f>IF(A40="","",IF(CK40=0,CM40,CK40)/2.2)</f>
        <v>20.032999999999998</v>
      </c>
      <c r="CO40" s="91">
        <f>IF(A40="","",(CP40/$BD$4))</f>
        <v>490824.63096929941</v>
      </c>
      <c r="CP40" s="91">
        <f>IF(A40="","",IF(CJ40="",(AJ40*$BA$4),CJ40))</f>
        <v>1865170.304</v>
      </c>
      <c r="CQ40" s="99">
        <f>CN40-AU40</f>
        <v>-0.26700000000000301</v>
      </c>
      <c r="CR40" s="91">
        <f>AY40-BA40</f>
        <v>23.700000000000003</v>
      </c>
      <c r="CS40" s="168"/>
      <c r="CT40" s="81">
        <v>44319</v>
      </c>
      <c r="CU40" s="192">
        <v>0.90625</v>
      </c>
      <c r="CV40" s="192">
        <v>0.93402777777777779</v>
      </c>
      <c r="CW40" s="169" t="s">
        <v>522</v>
      </c>
      <c r="CY40" s="83" t="s">
        <v>697</v>
      </c>
      <c r="CZ40" s="83" t="s">
        <v>142</v>
      </c>
    </row>
    <row r="41" spans="1:104" s="18" customFormat="1" ht="13.8" hidden="1" thickBot="1" x14ac:dyDescent="0.3">
      <c r="A41" s="100"/>
      <c r="B41" s="76" t="str">
        <f t="shared" si="1"/>
        <v/>
      </c>
      <c r="C41" s="77" t="s">
        <v>142</v>
      </c>
      <c r="D41" s="83"/>
      <c r="E41" s="83"/>
      <c r="F41" s="83"/>
      <c r="G41" s="76"/>
      <c r="H41" s="76"/>
      <c r="I41" s="76"/>
      <c r="J41" s="78"/>
      <c r="K41" s="78"/>
      <c r="L41" s="78"/>
      <c r="M41" s="221"/>
      <c r="N41" s="78"/>
      <c r="O41" s="78"/>
      <c r="P41" s="76"/>
      <c r="Q41" s="221"/>
      <c r="R41" s="221"/>
      <c r="S41" s="76"/>
      <c r="T41" s="76"/>
      <c r="U41" s="76"/>
      <c r="V41" s="222"/>
      <c r="W41" s="222"/>
      <c r="X41" s="222"/>
      <c r="Y41" s="79"/>
      <c r="Z41" s="79"/>
      <c r="AA41" s="223"/>
      <c r="AB41" s="223"/>
      <c r="AC41" s="76"/>
      <c r="AD41" s="76"/>
      <c r="AE41" s="221"/>
      <c r="AF41" s="221"/>
      <c r="AG41" s="79"/>
      <c r="AH41" s="80">
        <v>3</v>
      </c>
      <c r="AI41" s="81"/>
      <c r="AJ41" s="82"/>
      <c r="AK41" s="83"/>
      <c r="AL41" s="83"/>
      <c r="AM41" s="84"/>
      <c r="AN41" s="84"/>
      <c r="AO41" s="84"/>
      <c r="AP41" s="84"/>
      <c r="AQ41" s="85">
        <f>IF(AP41&lt;AM41,(AP41+1)-AM41,AP41-AM41)</f>
        <v>0</v>
      </c>
      <c r="AR41" s="85">
        <f>IF(AO41&lt;AN41,(AO41+1)-AN41,AO41-AN41)</f>
        <v>0</v>
      </c>
      <c r="AS41" s="86" t="str">
        <f>IF(AR41&lt;&gt;0,1,"")</f>
        <v/>
      </c>
      <c r="AT41" s="87" t="str">
        <f>IF(AM41&lt;&gt;0,AM41-(6/24)+1440,"")</f>
        <v/>
      </c>
      <c r="AU41" s="88"/>
      <c r="AV41" s="89"/>
      <c r="AW41" s="89"/>
      <c r="AX41" s="89"/>
      <c r="AY41" s="88"/>
      <c r="AZ41" s="88"/>
      <c r="BA41" s="88"/>
      <c r="BB41" s="88"/>
      <c r="BC41" s="101"/>
      <c r="BD41" s="89">
        <f>BC41*0.0004536</f>
        <v>0</v>
      </c>
      <c r="BE41" s="91"/>
      <c r="BF41" s="92"/>
      <c r="BG41" s="92"/>
      <c r="BH41" s="80"/>
      <c r="BI41" s="93"/>
      <c r="BJ41" s="93"/>
      <c r="BK41" s="93"/>
      <c r="BL41" s="93"/>
      <c r="BM41" s="94"/>
      <c r="BN41" s="94"/>
      <c r="BO41" s="94"/>
      <c r="BP41" s="95"/>
      <c r="BQ41" s="96"/>
      <c r="BR41" s="96"/>
      <c r="BS41" s="96"/>
      <c r="BT41" s="97"/>
      <c r="BU41" s="98"/>
      <c r="BV41" s="97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212"/>
      <c r="CJ41" s="76"/>
      <c r="CK41" s="89">
        <f>((CJ41/3.8)*6.7)/1000</f>
        <v>0</v>
      </c>
      <c r="CL41" s="76"/>
      <c r="CM41" s="91">
        <f>((CL41*6.7)/1)/1000</f>
        <v>0</v>
      </c>
      <c r="CN41" s="91" t="str">
        <f>IF(A41="","",IF(CK41=0,CM41,CK41)/2.2)</f>
        <v/>
      </c>
      <c r="CO41" s="91" t="str">
        <f>IF(A41="","",(CP41/$BD$4))</f>
        <v/>
      </c>
      <c r="CP41" s="91" t="str">
        <f>IF(A41="","",IF(CJ41="",(AJ41*$BA$4),CJ41))</f>
        <v/>
      </c>
      <c r="CQ41" s="99"/>
      <c r="CR41" s="91">
        <f>AY41-BA41</f>
        <v>0</v>
      </c>
      <c r="CS41" s="83" t="s">
        <v>142</v>
      </c>
      <c r="CT41" s="81"/>
      <c r="CU41" s="192"/>
      <c r="CV41" s="192"/>
      <c r="CW41" s="169"/>
      <c r="CY41" s="76"/>
      <c r="CZ41" s="76"/>
    </row>
    <row r="42" spans="1:104" s="18" customFormat="1" ht="13.8" hidden="1" thickBot="1" x14ac:dyDescent="0.3">
      <c r="A42" s="100"/>
      <c r="B42" s="76" t="str">
        <f t="shared" si="1"/>
        <v/>
      </c>
      <c r="C42" s="77"/>
      <c r="D42" s="83"/>
      <c r="E42" s="83"/>
      <c r="F42" s="83"/>
      <c r="G42" s="76"/>
      <c r="H42" s="76"/>
      <c r="I42" s="76"/>
      <c r="J42" s="78"/>
      <c r="K42" s="78"/>
      <c r="L42" s="78"/>
      <c r="M42" s="221"/>
      <c r="N42" s="78"/>
      <c r="O42" s="78"/>
      <c r="P42" s="76"/>
      <c r="Q42" s="221"/>
      <c r="R42" s="221"/>
      <c r="S42" s="76"/>
      <c r="T42" s="76"/>
      <c r="U42" s="76"/>
      <c r="V42" s="222"/>
      <c r="W42" s="222"/>
      <c r="X42" s="222"/>
      <c r="Y42" s="79"/>
      <c r="Z42" s="79"/>
      <c r="AA42" s="223"/>
      <c r="AB42" s="223"/>
      <c r="AC42" s="76"/>
      <c r="AD42" s="76"/>
      <c r="AE42" s="221"/>
      <c r="AF42" s="221"/>
      <c r="AG42" s="79"/>
      <c r="AH42" s="102">
        <v>4</v>
      </c>
      <c r="AI42" s="103"/>
      <c r="AJ42" s="104"/>
      <c r="AK42" s="105"/>
      <c r="AL42" s="106"/>
      <c r="AM42" s="107"/>
      <c r="AN42" s="107"/>
      <c r="AO42" s="107"/>
      <c r="AP42" s="107"/>
      <c r="AQ42" s="108">
        <f>IF(AP42&lt;AM42,(AP42+1)-AM42,AP42-AM42)</f>
        <v>0</v>
      </c>
      <c r="AR42" s="108">
        <f>IF(AO42&lt;AN42,(AO42+1)-AN42,AO42-AN42)</f>
        <v>0</v>
      </c>
      <c r="AS42" s="109" t="str">
        <f>IF(AR42&lt;&gt;0,1,"")</f>
        <v/>
      </c>
      <c r="AT42" s="110" t="str">
        <f>IF(AM42&lt;&gt;0,AM42-(6/24)+1440,"")</f>
        <v/>
      </c>
      <c r="AU42" s="111"/>
      <c r="AV42" s="112"/>
      <c r="AW42" s="112"/>
      <c r="AX42" s="112"/>
      <c r="AY42" s="111"/>
      <c r="AZ42" s="111"/>
      <c r="BA42" s="111"/>
      <c r="BB42" s="111"/>
      <c r="BC42" s="113"/>
      <c r="BD42" s="112">
        <f>BC42*0.0004536</f>
        <v>0</v>
      </c>
      <c r="BE42" s="114"/>
      <c r="BF42" s="115"/>
      <c r="BG42" s="115"/>
      <c r="BH42" s="102"/>
      <c r="BI42" s="116"/>
      <c r="BJ42" s="116"/>
      <c r="BK42" s="116"/>
      <c r="BL42" s="116"/>
      <c r="BM42" s="117"/>
      <c r="BN42" s="117"/>
      <c r="BO42" s="117"/>
      <c r="BP42" s="118"/>
      <c r="BQ42" s="119"/>
      <c r="BR42" s="119"/>
      <c r="BS42" s="119"/>
      <c r="BT42" s="120"/>
      <c r="BU42" s="121"/>
      <c r="BV42" s="120"/>
      <c r="BW42" s="122"/>
      <c r="BX42" s="122"/>
      <c r="BY42" s="122"/>
      <c r="BZ42" s="122"/>
      <c r="CA42" s="122"/>
      <c r="CB42" s="122"/>
      <c r="CC42" s="122"/>
      <c r="CD42" s="122"/>
      <c r="CE42" s="122"/>
      <c r="CF42" s="122"/>
      <c r="CG42" s="122"/>
      <c r="CH42" s="122"/>
      <c r="CI42" s="213"/>
      <c r="CJ42" s="122"/>
      <c r="CK42" s="112">
        <f>((CJ42/3.8)*6.7)/1000</f>
        <v>0</v>
      </c>
      <c r="CL42" s="122"/>
      <c r="CM42" s="114">
        <f>((CL42*6.7)/1)/1000</f>
        <v>0</v>
      </c>
      <c r="CN42" s="114" t="str">
        <f>IF(A42="","",IF(CK42=0,CM42,CK42)/2.2)</f>
        <v/>
      </c>
      <c r="CO42" s="114" t="str">
        <f>IF(A42="","",(CP42/$BD$4))</f>
        <v/>
      </c>
      <c r="CP42" s="114" t="str">
        <f>IF(A42="","",IF(CJ42="",(AJ42*$BA$4),CJ42))</f>
        <v/>
      </c>
      <c r="CQ42" s="123"/>
      <c r="CR42" s="114">
        <f>AY42-BA42</f>
        <v>0</v>
      </c>
      <c r="CS42" s="122"/>
      <c r="CT42" s="202"/>
      <c r="CU42" s="203"/>
      <c r="CV42" s="203"/>
      <c r="CW42" s="204"/>
      <c r="CY42" s="76"/>
      <c r="CZ42" s="76"/>
    </row>
    <row r="43" spans="1:104" s="18" customFormat="1" ht="13.8" hidden="1" thickBot="1" x14ac:dyDescent="0.3">
      <c r="A43" s="124"/>
      <c r="B43" s="125" t="str">
        <f t="shared" si="1"/>
        <v/>
      </c>
      <c r="C43" s="126"/>
      <c r="D43" s="127"/>
      <c r="E43" s="127"/>
      <c r="F43" s="127"/>
      <c r="G43" s="127"/>
      <c r="H43" s="127"/>
      <c r="I43" s="128"/>
      <c r="J43" s="128"/>
      <c r="K43" s="128"/>
      <c r="L43" s="128"/>
      <c r="M43" s="224"/>
      <c r="N43" s="128"/>
      <c r="O43" s="128"/>
      <c r="P43" s="125"/>
      <c r="Q43" s="224"/>
      <c r="R43" s="224"/>
      <c r="S43" s="125"/>
      <c r="T43" s="125"/>
      <c r="U43" s="125"/>
      <c r="V43" s="225"/>
      <c r="W43" s="225"/>
      <c r="X43" s="225"/>
      <c r="Y43" s="129"/>
      <c r="Z43" s="129"/>
      <c r="AA43" s="226"/>
      <c r="AB43" s="226"/>
      <c r="AC43" s="125"/>
      <c r="AD43" s="125"/>
      <c r="AE43" s="224"/>
      <c r="AF43" s="224"/>
      <c r="AG43" s="130"/>
      <c r="AH43" s="238" t="s">
        <v>141</v>
      </c>
      <c r="AI43" s="239"/>
      <c r="AJ43" s="131"/>
      <c r="AK43" s="132"/>
      <c r="AL43" s="132"/>
      <c r="AM43" s="132"/>
      <c r="AN43" s="132"/>
      <c r="AO43" s="132"/>
      <c r="AP43" s="133"/>
      <c r="AQ43" s="133">
        <f>SUM(AQ39:AQ42)</f>
        <v>0.35069444444444453</v>
      </c>
      <c r="AR43" s="133">
        <f>SUM(AR39:AR42)</f>
        <v>0.29861111111111105</v>
      </c>
      <c r="AS43" s="134">
        <f>SUM(AS39:AS42)</f>
        <v>2</v>
      </c>
      <c r="AT43" s="134"/>
      <c r="AU43" s="132"/>
      <c r="AV43" s="135"/>
      <c r="AW43" s="135"/>
      <c r="AX43" s="135"/>
      <c r="AY43" s="132"/>
      <c r="AZ43" s="132"/>
      <c r="BA43" s="132"/>
      <c r="BB43" s="132"/>
      <c r="BC43" s="136"/>
      <c r="BD43" s="135"/>
      <c r="BE43" s="135"/>
      <c r="BF43" s="137"/>
      <c r="BG43" s="137"/>
      <c r="BH43" s="239"/>
      <c r="BI43" s="239"/>
      <c r="BJ43" s="239"/>
      <c r="BK43" s="138"/>
      <c r="BL43" s="138"/>
      <c r="BM43" s="138"/>
      <c r="BN43" s="138"/>
      <c r="BO43" s="138"/>
      <c r="BP43" s="139"/>
      <c r="BQ43" s="139"/>
      <c r="BR43" s="139"/>
      <c r="BS43" s="139"/>
      <c r="BT43" s="140"/>
      <c r="BU43" s="140"/>
      <c r="BV43" s="140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214"/>
      <c r="CJ43" s="132"/>
      <c r="CK43" s="135">
        <f>SUM(CK39:CK42)</f>
        <v>0</v>
      </c>
      <c r="CL43" s="132"/>
      <c r="CM43" s="135">
        <f>SUM(CM39:CM42)</f>
        <v>85.793499999999995</v>
      </c>
      <c r="CN43" s="135">
        <f>SUM(CN39:CN42)</f>
        <v>38.99704545454545</v>
      </c>
      <c r="CO43" s="135">
        <f>SUM(CO39:CO42)</f>
        <v>985349.54490553658</v>
      </c>
      <c r="CP43" s="135">
        <f>SUM(CP39:CP42)</f>
        <v>3744401.96</v>
      </c>
      <c r="CQ43" s="135">
        <f>SUM(CQ39:CQ42)</f>
        <v>-0.50295454545454987</v>
      </c>
      <c r="CR43" s="132"/>
      <c r="CS43" s="132"/>
      <c r="CT43" s="132"/>
      <c r="CU43" s="132"/>
      <c r="CV43" s="132"/>
      <c r="CW43" s="141"/>
      <c r="CY43" s="214"/>
      <c r="CZ43" s="214"/>
    </row>
    <row r="44" spans="1:104" s="18" customFormat="1" x14ac:dyDescent="0.25">
      <c r="A44" s="100">
        <v>2932</v>
      </c>
      <c r="B44" s="51" t="str">
        <f t="shared" si="1"/>
        <v>2932-270-1</v>
      </c>
      <c r="C44" s="52">
        <v>9</v>
      </c>
      <c r="D44" s="53" t="s">
        <v>210</v>
      </c>
      <c r="E44" s="53" t="s">
        <v>211</v>
      </c>
      <c r="F44" s="53"/>
      <c r="G44" s="53"/>
      <c r="H44" s="53"/>
      <c r="I44" s="70"/>
      <c r="J44" s="54"/>
      <c r="K44" s="54"/>
      <c r="L44" s="54"/>
      <c r="M44" s="218"/>
      <c r="N44" s="54"/>
      <c r="O44" s="54"/>
      <c r="P44" s="51"/>
      <c r="Q44" s="218"/>
      <c r="R44" s="218"/>
      <c r="S44" s="51"/>
      <c r="T44" s="51"/>
      <c r="U44" s="51"/>
      <c r="V44" s="219"/>
      <c r="W44" s="219"/>
      <c r="X44" s="220"/>
      <c r="Y44" s="55"/>
      <c r="Z44" s="55"/>
      <c r="AA44" s="219"/>
      <c r="AB44" s="219"/>
      <c r="AC44" s="51"/>
      <c r="AD44" s="51"/>
      <c r="AE44" s="218"/>
      <c r="AF44" s="218"/>
      <c r="AG44" s="55"/>
      <c r="AH44" s="56">
        <v>1</v>
      </c>
      <c r="AI44" s="57">
        <v>44320</v>
      </c>
      <c r="AJ44" s="58" t="s">
        <v>250</v>
      </c>
      <c r="AK44" s="59" t="s">
        <v>209</v>
      </c>
      <c r="AL44" s="59" t="s">
        <v>251</v>
      </c>
      <c r="AM44" s="60">
        <v>0.2638888888888889</v>
      </c>
      <c r="AN44" s="84">
        <v>0.27777777777777779</v>
      </c>
      <c r="AO44" s="84">
        <v>0.33680555555555558</v>
      </c>
      <c r="AP44" s="60">
        <v>0.34375</v>
      </c>
      <c r="AQ44" s="61">
        <f>IF(AP44&lt;AM44,(AP44+1)-AM44,AP44-AM44)</f>
        <v>7.9861111111111105E-2</v>
      </c>
      <c r="AR44" s="61">
        <f>IF(AO44&lt;AN44,(AO44+1)-AN44,AO44-AN44)</f>
        <v>5.902777777777779E-2</v>
      </c>
      <c r="AS44" s="62">
        <f>IF(AR44&lt;&gt;0,1,"")</f>
        <v>1</v>
      </c>
      <c r="AT44" s="63">
        <f>IF(AM44&lt;&gt;0,AM44-(6/24)+1440,"")</f>
        <v>1440.0138888888889</v>
      </c>
      <c r="AU44" s="111">
        <v>16</v>
      </c>
      <c r="AV44" s="65"/>
      <c r="AW44" s="65"/>
      <c r="AX44" s="65"/>
      <c r="AY44" s="242">
        <v>22.2</v>
      </c>
      <c r="AZ44" s="66"/>
      <c r="BA44" s="64">
        <v>15.5</v>
      </c>
      <c r="BB44" s="66"/>
      <c r="BC44" s="51">
        <v>9231</v>
      </c>
      <c r="BD44" s="89">
        <f>BC44*0.0004536</f>
        <v>4.1871816000000006</v>
      </c>
      <c r="BE44" s="67"/>
      <c r="BF44" s="68"/>
      <c r="BG44" s="68"/>
      <c r="BH44" s="69">
        <v>3</v>
      </c>
      <c r="BI44" s="70"/>
      <c r="BJ44" s="70"/>
      <c r="BK44" s="70"/>
      <c r="BL44" s="70"/>
      <c r="BM44" s="71"/>
      <c r="BN44" s="71"/>
      <c r="BO44" s="71"/>
      <c r="BP44" s="72">
        <v>3</v>
      </c>
      <c r="BQ44" s="73"/>
      <c r="BR44" s="73"/>
      <c r="BS44" s="73"/>
      <c r="BT44" s="74"/>
      <c r="BU44" s="75"/>
      <c r="BV44" s="74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212">
        <v>2.4996</v>
      </c>
      <c r="CJ44" s="51">
        <v>20064</v>
      </c>
      <c r="CK44" s="65">
        <f>((CJ44/3.8)*6.7)/1000</f>
        <v>35.375999999999998</v>
      </c>
      <c r="CL44" s="51"/>
      <c r="CM44" s="67">
        <f>((CL44*6.7)/1)/1000</f>
        <v>0</v>
      </c>
      <c r="CN44" s="67">
        <f>IF(A44="","",IF(CK44=0,CM44,CK44)/2.2)</f>
        <v>16.079999999999998</v>
      </c>
      <c r="CO44" s="67">
        <f>IF(A44="","",(CP44/$BD$4))</f>
        <v>5279.8960902650224</v>
      </c>
      <c r="CP44" s="67">
        <f>IF(A44="","",IF(CJ44="",(AJ44*$BA$4),CJ44))</f>
        <v>20064</v>
      </c>
      <c r="CQ44" s="242">
        <f>CN44-AU44</f>
        <v>7.9999999999998295E-2</v>
      </c>
      <c r="CR44" s="67">
        <f>AY44-BA44</f>
        <v>6.6999999999999993</v>
      </c>
      <c r="CS44" s="53"/>
      <c r="CT44" s="199">
        <v>44320</v>
      </c>
      <c r="CU44" s="200">
        <v>0.95138888888888884</v>
      </c>
      <c r="CV44" s="200">
        <v>5.5555555555555552E-2</v>
      </c>
      <c r="CW44" s="201" t="s">
        <v>523</v>
      </c>
      <c r="CY44" s="83" t="s">
        <v>697</v>
      </c>
      <c r="CZ44" s="228"/>
    </row>
    <row r="45" spans="1:104" s="18" customFormat="1" ht="13.8" thickBot="1" x14ac:dyDescent="0.3">
      <c r="A45" s="100">
        <v>2932</v>
      </c>
      <c r="B45" s="76" t="str">
        <f t="shared" si="1"/>
        <v>2932-270-2</v>
      </c>
      <c r="C45" s="77">
        <v>9</v>
      </c>
      <c r="D45" s="83" t="s">
        <v>210</v>
      </c>
      <c r="E45" s="83" t="s">
        <v>211</v>
      </c>
      <c r="F45" s="83"/>
      <c r="G45" s="83"/>
      <c r="H45" s="76"/>
      <c r="I45" s="76"/>
      <c r="J45" s="78"/>
      <c r="K45" s="78"/>
      <c r="L45" s="78"/>
      <c r="M45" s="221"/>
      <c r="N45" s="78"/>
      <c r="O45" s="78"/>
      <c r="P45" s="76"/>
      <c r="Q45" s="221"/>
      <c r="R45" s="221"/>
      <c r="S45" s="76"/>
      <c r="T45" s="76"/>
      <c r="U45" s="76"/>
      <c r="V45" s="222"/>
      <c r="W45" s="222"/>
      <c r="X45" s="222"/>
      <c r="Y45" s="79"/>
      <c r="Z45" s="79"/>
      <c r="AA45" s="223"/>
      <c r="AB45" s="223"/>
      <c r="AC45" s="76"/>
      <c r="AD45" s="76"/>
      <c r="AE45" s="221"/>
      <c r="AF45" s="221"/>
      <c r="AG45" s="79"/>
      <c r="AH45" s="80">
        <v>2</v>
      </c>
      <c r="AI45" s="81">
        <v>44320</v>
      </c>
      <c r="AJ45" s="82" t="s">
        <v>250</v>
      </c>
      <c r="AK45" s="83" t="s">
        <v>251</v>
      </c>
      <c r="AL45" s="83" t="s">
        <v>208</v>
      </c>
      <c r="AM45" s="84">
        <v>0.37152777777777773</v>
      </c>
      <c r="AN45" s="84">
        <v>0.38194444444444442</v>
      </c>
      <c r="AO45" s="84">
        <v>0.44791666666666669</v>
      </c>
      <c r="AP45" s="84">
        <v>0.46527777777777773</v>
      </c>
      <c r="AQ45" s="85">
        <f>IF(AP45&lt;AM45,(AP45+1)-AM45,AP45-AM45)</f>
        <v>9.375E-2</v>
      </c>
      <c r="AR45" s="85">
        <f>IF(AO45&lt;AN45,(AO45+1)-AN45,AO45-AN45)</f>
        <v>6.5972222222222265E-2</v>
      </c>
      <c r="AS45" s="86">
        <f>IF(AR45&lt;&gt;0,1,"")</f>
        <v>1</v>
      </c>
      <c r="AT45" s="87">
        <f>IF(AM45&lt;&gt;0,AM45-(6/24)+1440,"")</f>
        <v>1440.1215277777778</v>
      </c>
      <c r="AU45" s="254">
        <v>0</v>
      </c>
      <c r="AV45" s="89"/>
      <c r="AW45" s="89"/>
      <c r="AX45" s="89"/>
      <c r="AY45" s="111">
        <v>15.3</v>
      </c>
      <c r="AZ45" s="88"/>
      <c r="BA45" s="88">
        <v>6</v>
      </c>
      <c r="BB45" s="88"/>
      <c r="BC45" s="90" t="s">
        <v>421</v>
      </c>
      <c r="BD45" s="89">
        <f>BC45*0.0004536</f>
        <v>37.679191199999998</v>
      </c>
      <c r="BE45" s="91"/>
      <c r="BF45" s="92"/>
      <c r="BG45" s="92"/>
      <c r="BH45" s="80">
        <v>4</v>
      </c>
      <c r="BI45" s="93"/>
      <c r="BJ45" s="93"/>
      <c r="BK45" s="93"/>
      <c r="BL45" s="93"/>
      <c r="BM45" s="94"/>
      <c r="BN45" s="94"/>
      <c r="BO45" s="94"/>
      <c r="BP45" s="95">
        <v>4</v>
      </c>
      <c r="BQ45" s="96"/>
      <c r="BR45" s="96"/>
      <c r="BS45" s="96"/>
      <c r="BT45" s="97"/>
      <c r="BU45" s="98"/>
      <c r="BV45" s="97"/>
      <c r="BW45" s="76"/>
      <c r="BX45" s="76"/>
      <c r="BY45" s="76"/>
      <c r="BZ45" s="76"/>
      <c r="CA45" s="76"/>
      <c r="CB45" s="76"/>
      <c r="CC45" s="76"/>
      <c r="CD45" s="76"/>
      <c r="CE45" s="76"/>
      <c r="CF45" s="76"/>
      <c r="CG45" s="76"/>
      <c r="CH45" s="76"/>
      <c r="CI45" s="212">
        <v>35.915999999999997</v>
      </c>
      <c r="CJ45" s="76"/>
      <c r="CK45" s="89">
        <f>((CJ45/3.8)*6.7)/1000</f>
        <v>0</v>
      </c>
      <c r="CL45" s="76"/>
      <c r="CM45" s="91">
        <f>((CL45*6.7)/1)/1000</f>
        <v>0</v>
      </c>
      <c r="CN45" s="91">
        <f>IF(A45="","",IF(CK45=0,CM45,CK45)/2.2)</f>
        <v>0</v>
      </c>
      <c r="CO45" s="91">
        <f>IF(A45="","",(CP45/$BD$4))</f>
        <v>32228.271002361584</v>
      </c>
      <c r="CP45" s="91">
        <f>IF(A45="","",IF(CJ45="",(AJ45*$BA$4),CJ45))</f>
        <v>122469.84</v>
      </c>
      <c r="CQ45" s="99">
        <f>CN45-AU45</f>
        <v>0</v>
      </c>
      <c r="CR45" s="91">
        <f>AY45-BA45</f>
        <v>9.3000000000000007</v>
      </c>
      <c r="CS45" s="168" t="s">
        <v>301</v>
      </c>
      <c r="CT45" s="81"/>
      <c r="CU45" s="192"/>
      <c r="CV45" s="192"/>
      <c r="CW45" s="169"/>
      <c r="CY45" s="83" t="s">
        <v>697</v>
      </c>
      <c r="CZ45" s="83" t="s">
        <v>142</v>
      </c>
    </row>
    <row r="46" spans="1:104" s="18" customFormat="1" ht="13.8" hidden="1" thickBot="1" x14ac:dyDescent="0.3">
      <c r="A46" s="100"/>
      <c r="B46" s="76" t="str">
        <f t="shared" si="1"/>
        <v/>
      </c>
      <c r="C46" s="77" t="s">
        <v>142</v>
      </c>
      <c r="D46" s="83"/>
      <c r="E46" s="83"/>
      <c r="F46" s="83"/>
      <c r="G46" s="76"/>
      <c r="H46" s="76"/>
      <c r="I46" s="76"/>
      <c r="J46" s="78"/>
      <c r="K46" s="78"/>
      <c r="L46" s="78"/>
      <c r="M46" s="221"/>
      <c r="N46" s="78"/>
      <c r="O46" s="78"/>
      <c r="P46" s="76"/>
      <c r="Q46" s="221"/>
      <c r="R46" s="221"/>
      <c r="S46" s="76"/>
      <c r="T46" s="76"/>
      <c r="U46" s="76"/>
      <c r="V46" s="222"/>
      <c r="W46" s="222"/>
      <c r="X46" s="222"/>
      <c r="Y46" s="79"/>
      <c r="Z46" s="79"/>
      <c r="AA46" s="223"/>
      <c r="AB46" s="223"/>
      <c r="AC46" s="76"/>
      <c r="AD46" s="76"/>
      <c r="AE46" s="221"/>
      <c r="AF46" s="221"/>
      <c r="AG46" s="79"/>
      <c r="AH46" s="80">
        <v>3</v>
      </c>
      <c r="AI46" s="81"/>
      <c r="AJ46" s="82"/>
      <c r="AK46" s="83"/>
      <c r="AL46" s="83"/>
      <c r="AM46" s="84"/>
      <c r="AN46" s="84"/>
      <c r="AO46" s="84"/>
      <c r="AP46" s="84"/>
      <c r="AQ46" s="85">
        <f>IF(AP46&lt;AM46,(AP46+1)-AM46,AP46-AM46)</f>
        <v>0</v>
      </c>
      <c r="AR46" s="85">
        <f>IF(AO46&lt;AN46,(AO46+1)-AN46,AO46-AN46)</f>
        <v>0</v>
      </c>
      <c r="AS46" s="86" t="str">
        <f>IF(AR46&lt;&gt;0,1,"")</f>
        <v/>
      </c>
      <c r="AT46" s="87" t="str">
        <f>IF(AM46&lt;&gt;0,AM46-(6/24)+1440,"")</f>
        <v/>
      </c>
      <c r="AU46" s="88"/>
      <c r="AV46" s="89"/>
      <c r="AW46" s="89"/>
      <c r="AX46" s="89"/>
      <c r="AY46" s="88"/>
      <c r="AZ46" s="88"/>
      <c r="BA46" s="88"/>
      <c r="BB46" s="88"/>
      <c r="BC46" s="101"/>
      <c r="BD46" s="89">
        <f>BC46*0.0004536</f>
        <v>0</v>
      </c>
      <c r="BE46" s="91"/>
      <c r="BF46" s="92"/>
      <c r="BG46" s="92"/>
      <c r="BH46" s="80"/>
      <c r="BI46" s="93"/>
      <c r="BJ46" s="93"/>
      <c r="BK46" s="93"/>
      <c r="BL46" s="93"/>
      <c r="BM46" s="94"/>
      <c r="BN46" s="94"/>
      <c r="BO46" s="94"/>
      <c r="BP46" s="95"/>
      <c r="BQ46" s="96"/>
      <c r="BR46" s="96"/>
      <c r="BS46" s="96"/>
      <c r="BT46" s="97"/>
      <c r="BU46" s="98"/>
      <c r="BV46" s="97"/>
      <c r="BW46" s="76"/>
      <c r="BX46" s="76"/>
      <c r="BY46" s="76"/>
      <c r="BZ46" s="76"/>
      <c r="CA46" s="76"/>
      <c r="CB46" s="76"/>
      <c r="CC46" s="76"/>
      <c r="CD46" s="76"/>
      <c r="CE46" s="76"/>
      <c r="CF46" s="76"/>
      <c r="CG46" s="76"/>
      <c r="CH46" s="76"/>
      <c r="CI46" s="212"/>
      <c r="CJ46" s="76"/>
      <c r="CK46" s="89">
        <f>((CJ46/3.8)*6.7)/1000</f>
        <v>0</v>
      </c>
      <c r="CL46" s="76"/>
      <c r="CM46" s="91">
        <f>((CL46*6.7)/1)/1000</f>
        <v>0</v>
      </c>
      <c r="CN46" s="91" t="str">
        <f>IF(A46="","",IF(CK46=0,CM46,CK46)/2.2)</f>
        <v/>
      </c>
      <c r="CO46" s="91" t="str">
        <f>IF(A46="","",(CP46/$BD$4))</f>
        <v/>
      </c>
      <c r="CP46" s="91" t="str">
        <f>IF(A46="","",IF(CJ46="",(AJ46*$BA$4),CJ46))</f>
        <v/>
      </c>
      <c r="CQ46" s="99"/>
      <c r="CR46" s="91">
        <f>AY46-BA46</f>
        <v>0</v>
      </c>
      <c r="CS46" s="83" t="s">
        <v>142</v>
      </c>
      <c r="CT46" s="81"/>
      <c r="CU46" s="192"/>
      <c r="CV46" s="192"/>
      <c r="CW46" s="169"/>
      <c r="CY46" s="76"/>
      <c r="CZ46" s="76"/>
    </row>
    <row r="47" spans="1:104" s="18" customFormat="1" ht="13.8" hidden="1" thickBot="1" x14ac:dyDescent="0.3">
      <c r="A47" s="100"/>
      <c r="B47" s="76" t="str">
        <f t="shared" si="1"/>
        <v/>
      </c>
      <c r="C47" s="77"/>
      <c r="D47" s="83"/>
      <c r="E47" s="83"/>
      <c r="F47" s="83"/>
      <c r="G47" s="76"/>
      <c r="H47" s="76"/>
      <c r="I47" s="76"/>
      <c r="J47" s="78"/>
      <c r="K47" s="78"/>
      <c r="L47" s="78"/>
      <c r="M47" s="221"/>
      <c r="N47" s="78"/>
      <c r="O47" s="78"/>
      <c r="P47" s="76"/>
      <c r="Q47" s="221"/>
      <c r="R47" s="221"/>
      <c r="S47" s="76"/>
      <c r="T47" s="76"/>
      <c r="U47" s="76"/>
      <c r="V47" s="222"/>
      <c r="W47" s="222"/>
      <c r="X47" s="222"/>
      <c r="Y47" s="79"/>
      <c r="Z47" s="79"/>
      <c r="AA47" s="223"/>
      <c r="AB47" s="223"/>
      <c r="AC47" s="76"/>
      <c r="AD47" s="76"/>
      <c r="AE47" s="221"/>
      <c r="AF47" s="221"/>
      <c r="AG47" s="79"/>
      <c r="AH47" s="102">
        <v>4</v>
      </c>
      <c r="AI47" s="103"/>
      <c r="AJ47" s="104"/>
      <c r="AK47" s="105"/>
      <c r="AL47" s="106"/>
      <c r="AM47" s="107"/>
      <c r="AN47" s="107"/>
      <c r="AO47" s="107"/>
      <c r="AP47" s="107"/>
      <c r="AQ47" s="108">
        <f>IF(AP47&lt;AM47,(AP47+1)-AM47,AP47-AM47)</f>
        <v>0</v>
      </c>
      <c r="AR47" s="108">
        <f>IF(AO47&lt;AN47,(AO47+1)-AN47,AO47-AN47)</f>
        <v>0</v>
      </c>
      <c r="AS47" s="109" t="str">
        <f>IF(AR47&lt;&gt;0,1,"")</f>
        <v/>
      </c>
      <c r="AT47" s="110" t="str">
        <f>IF(AM47&lt;&gt;0,AM47-(6/24)+1440,"")</f>
        <v/>
      </c>
      <c r="AU47" s="111"/>
      <c r="AV47" s="112"/>
      <c r="AW47" s="112"/>
      <c r="AX47" s="112"/>
      <c r="AY47" s="111"/>
      <c r="AZ47" s="111"/>
      <c r="BA47" s="111"/>
      <c r="BB47" s="111"/>
      <c r="BC47" s="113"/>
      <c r="BD47" s="112">
        <f>BC47*0.0004536</f>
        <v>0</v>
      </c>
      <c r="BE47" s="114"/>
      <c r="BF47" s="115"/>
      <c r="BG47" s="115"/>
      <c r="BH47" s="102"/>
      <c r="BI47" s="116"/>
      <c r="BJ47" s="116"/>
      <c r="BK47" s="116"/>
      <c r="BL47" s="116"/>
      <c r="BM47" s="117"/>
      <c r="BN47" s="117"/>
      <c r="BO47" s="117"/>
      <c r="BP47" s="118"/>
      <c r="BQ47" s="119"/>
      <c r="BR47" s="119"/>
      <c r="BS47" s="119"/>
      <c r="BT47" s="120"/>
      <c r="BU47" s="121"/>
      <c r="BV47" s="120"/>
      <c r="BW47" s="122"/>
      <c r="BX47" s="122"/>
      <c r="BY47" s="122"/>
      <c r="BZ47" s="122"/>
      <c r="CA47" s="122"/>
      <c r="CB47" s="122"/>
      <c r="CC47" s="122"/>
      <c r="CD47" s="122"/>
      <c r="CE47" s="122"/>
      <c r="CF47" s="122"/>
      <c r="CG47" s="122"/>
      <c r="CH47" s="122"/>
      <c r="CI47" s="213"/>
      <c r="CJ47" s="122"/>
      <c r="CK47" s="112">
        <f>((CJ47/3.8)*6.7)/1000</f>
        <v>0</v>
      </c>
      <c r="CL47" s="122"/>
      <c r="CM47" s="114">
        <f>((CL47*6.7)/1)/1000</f>
        <v>0</v>
      </c>
      <c r="CN47" s="114" t="str">
        <f>IF(A47="","",IF(CK47=0,CM47,CK47)/2.2)</f>
        <v/>
      </c>
      <c r="CO47" s="114" t="str">
        <f>IF(A47="","",(CP47/$BD$4))</f>
        <v/>
      </c>
      <c r="CP47" s="114" t="str">
        <f>IF(A47="","",IF(CJ47="",(AJ47*$BA$4),CJ47))</f>
        <v/>
      </c>
      <c r="CQ47" s="123"/>
      <c r="CR47" s="114">
        <f>AY47-BA47</f>
        <v>0</v>
      </c>
      <c r="CS47" s="122"/>
      <c r="CT47" s="202"/>
      <c r="CU47" s="203"/>
      <c r="CV47" s="203"/>
      <c r="CW47" s="204"/>
      <c r="CY47" s="76"/>
      <c r="CZ47" s="76"/>
    </row>
    <row r="48" spans="1:104" s="18" customFormat="1" ht="13.8" hidden="1" thickBot="1" x14ac:dyDescent="0.3">
      <c r="A48" s="124"/>
      <c r="B48" s="125" t="str">
        <f t="shared" si="1"/>
        <v/>
      </c>
      <c r="C48" s="126"/>
      <c r="D48" s="127"/>
      <c r="E48" s="127"/>
      <c r="F48" s="127"/>
      <c r="G48" s="127"/>
      <c r="H48" s="127"/>
      <c r="I48" s="128"/>
      <c r="J48" s="128"/>
      <c r="K48" s="128"/>
      <c r="L48" s="128"/>
      <c r="M48" s="224"/>
      <c r="N48" s="128"/>
      <c r="O48" s="128"/>
      <c r="P48" s="125"/>
      <c r="Q48" s="224"/>
      <c r="R48" s="224"/>
      <c r="S48" s="125"/>
      <c r="T48" s="125"/>
      <c r="U48" s="125"/>
      <c r="V48" s="225"/>
      <c r="W48" s="225"/>
      <c r="X48" s="225"/>
      <c r="Y48" s="129"/>
      <c r="Z48" s="129"/>
      <c r="AA48" s="226"/>
      <c r="AB48" s="226"/>
      <c r="AC48" s="125"/>
      <c r="AD48" s="125"/>
      <c r="AE48" s="224"/>
      <c r="AF48" s="224"/>
      <c r="AG48" s="130"/>
      <c r="AH48" s="238" t="s">
        <v>141</v>
      </c>
      <c r="AI48" s="239"/>
      <c r="AJ48" s="131"/>
      <c r="AK48" s="132"/>
      <c r="AL48" s="132"/>
      <c r="AM48" s="132"/>
      <c r="AN48" s="132"/>
      <c r="AO48" s="132"/>
      <c r="AP48" s="133"/>
      <c r="AQ48" s="133">
        <f>SUM(AQ44:AQ47)</f>
        <v>0.1736111111111111</v>
      </c>
      <c r="AR48" s="133">
        <f>SUM(AR44:AR47)</f>
        <v>0.12500000000000006</v>
      </c>
      <c r="AS48" s="134">
        <f>SUM(AS44:AS47)</f>
        <v>2</v>
      </c>
      <c r="AT48" s="134"/>
      <c r="AU48" s="132"/>
      <c r="AV48" s="135"/>
      <c r="AW48" s="135"/>
      <c r="AX48" s="135"/>
      <c r="AY48" s="132"/>
      <c r="AZ48" s="132"/>
      <c r="BA48" s="132"/>
      <c r="BB48" s="132"/>
      <c r="BC48" s="136"/>
      <c r="BD48" s="135"/>
      <c r="BE48" s="135"/>
      <c r="BF48" s="137"/>
      <c r="BG48" s="137"/>
      <c r="BH48" s="239"/>
      <c r="BI48" s="239"/>
      <c r="BJ48" s="239"/>
      <c r="BK48" s="138"/>
      <c r="BL48" s="138"/>
      <c r="BM48" s="138"/>
      <c r="BN48" s="138"/>
      <c r="BO48" s="138"/>
      <c r="BP48" s="139"/>
      <c r="BQ48" s="139"/>
      <c r="BR48" s="139"/>
      <c r="BS48" s="139"/>
      <c r="BT48" s="140"/>
      <c r="BU48" s="140"/>
      <c r="BV48" s="140"/>
      <c r="BW48" s="132"/>
      <c r="BX48" s="132"/>
      <c r="BY48" s="132"/>
      <c r="BZ48" s="132"/>
      <c r="CA48" s="132"/>
      <c r="CB48" s="132"/>
      <c r="CC48" s="132"/>
      <c r="CD48" s="132"/>
      <c r="CE48" s="132"/>
      <c r="CF48" s="132"/>
      <c r="CG48" s="132"/>
      <c r="CH48" s="132"/>
      <c r="CI48" s="214"/>
      <c r="CJ48" s="132"/>
      <c r="CK48" s="135">
        <f>SUM(CK44:CK47)</f>
        <v>35.375999999999998</v>
      </c>
      <c r="CL48" s="132"/>
      <c r="CM48" s="135">
        <f>SUM(CM44:CM47)</f>
        <v>0</v>
      </c>
      <c r="CN48" s="135">
        <f>SUM(CN44:CN47)</f>
        <v>16.079999999999998</v>
      </c>
      <c r="CO48" s="135">
        <f>SUM(CO44:CO47)</f>
        <v>37508.167092626609</v>
      </c>
      <c r="CP48" s="135">
        <f>SUM(CP44:CP47)</f>
        <v>142533.84</v>
      </c>
      <c r="CQ48" s="135">
        <f>SUM(CQ44:CQ47)</f>
        <v>7.9999999999998295E-2</v>
      </c>
      <c r="CR48" s="132"/>
      <c r="CS48" s="132"/>
      <c r="CT48" s="132"/>
      <c r="CU48" s="132"/>
      <c r="CV48" s="132"/>
      <c r="CW48" s="141"/>
      <c r="CY48" s="214"/>
      <c r="CZ48" s="214"/>
    </row>
    <row r="49" spans="1:104" s="18" customFormat="1" ht="13.8" thickBot="1" x14ac:dyDescent="0.3">
      <c r="A49" s="100">
        <v>2933</v>
      </c>
      <c r="B49" s="51" t="str">
        <f t="shared" si="1"/>
        <v>2933-251-1</v>
      </c>
      <c r="C49" s="52">
        <v>9</v>
      </c>
      <c r="D49" s="53" t="s">
        <v>353</v>
      </c>
      <c r="E49" s="53" t="s">
        <v>273</v>
      </c>
      <c r="F49" s="53" t="s">
        <v>306</v>
      </c>
      <c r="G49" s="53" t="s">
        <v>254</v>
      </c>
      <c r="H49" s="53" t="s">
        <v>365</v>
      </c>
      <c r="I49" s="70" t="s">
        <v>366</v>
      </c>
      <c r="J49" s="54"/>
      <c r="K49" s="54"/>
      <c r="L49" s="54"/>
      <c r="M49" s="218"/>
      <c r="N49" s="54"/>
      <c r="O49" s="54"/>
      <c r="P49" s="51"/>
      <c r="Q49" s="218"/>
      <c r="R49" s="218"/>
      <c r="S49" s="51"/>
      <c r="T49" s="51"/>
      <c r="U49" s="51"/>
      <c r="V49" s="219"/>
      <c r="W49" s="219"/>
      <c r="X49" s="220"/>
      <c r="Y49" s="55"/>
      <c r="Z49" s="55"/>
      <c r="AA49" s="219"/>
      <c r="AB49" s="219"/>
      <c r="AC49" s="51"/>
      <c r="AD49" s="51"/>
      <c r="AE49" s="218"/>
      <c r="AF49" s="218"/>
      <c r="AG49" s="55"/>
      <c r="AH49" s="56">
        <v>1</v>
      </c>
      <c r="AI49" s="57">
        <v>44320</v>
      </c>
      <c r="AJ49" s="58" t="s">
        <v>207</v>
      </c>
      <c r="AK49" s="59" t="s">
        <v>208</v>
      </c>
      <c r="AL49" s="59" t="s">
        <v>209</v>
      </c>
      <c r="AM49" s="60">
        <v>0.54861111111111105</v>
      </c>
      <c r="AN49" s="84">
        <v>0.56597222222222221</v>
      </c>
      <c r="AO49" s="84">
        <v>0.68402777777777779</v>
      </c>
      <c r="AP49" s="60">
        <v>0.69097222222222221</v>
      </c>
      <c r="AQ49" s="61">
        <f>IF(AP49&lt;AM49,(AP49+1)-AM49,AP49-AM49)</f>
        <v>0.14236111111111116</v>
      </c>
      <c r="AR49" s="61">
        <f>IF(AO49&lt;AN49,(AO49+1)-AN49,AO49-AN49)</f>
        <v>0.11805555555555558</v>
      </c>
      <c r="AS49" s="62">
        <f>IF(AR49&lt;&gt;0,1,"")</f>
        <v>1</v>
      </c>
      <c r="AT49" s="63">
        <f>IF(AM49&lt;&gt;0,AM49-(6/24)+1440,"")</f>
        <v>1440.2986111111111</v>
      </c>
      <c r="AU49" s="111">
        <v>16.7</v>
      </c>
      <c r="AV49" s="65"/>
      <c r="AW49" s="65"/>
      <c r="AX49" s="65"/>
      <c r="AY49" s="242">
        <v>22.1</v>
      </c>
      <c r="AZ49" s="66"/>
      <c r="BA49" s="64">
        <v>9.5</v>
      </c>
      <c r="BB49" s="66"/>
      <c r="BC49" s="51">
        <v>8940</v>
      </c>
      <c r="BD49" s="89">
        <f>BC49*0.0004536</f>
        <v>4.0551840000000006</v>
      </c>
      <c r="BE49" s="67"/>
      <c r="BF49" s="68"/>
      <c r="BG49" s="68"/>
      <c r="BH49" s="69">
        <v>3</v>
      </c>
      <c r="BI49" s="70"/>
      <c r="BJ49" s="70"/>
      <c r="BK49" s="70"/>
      <c r="BL49" s="70"/>
      <c r="BM49" s="71"/>
      <c r="BN49" s="71"/>
      <c r="BO49" s="71"/>
      <c r="BP49" s="72">
        <v>3</v>
      </c>
      <c r="BQ49" s="73"/>
      <c r="BR49" s="73"/>
      <c r="BS49" s="73"/>
      <c r="BT49" s="74"/>
      <c r="BU49" s="75"/>
      <c r="BV49" s="74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212">
        <v>2.2919999999999998</v>
      </c>
      <c r="CJ49" s="51"/>
      <c r="CK49" s="65">
        <f>((CJ49/3.8)*6.7)/1000</f>
        <v>0</v>
      </c>
      <c r="CL49" s="51">
        <v>5493</v>
      </c>
      <c r="CM49" s="67">
        <f>((CL49*6.7)/1)/1000</f>
        <v>36.803100000000001</v>
      </c>
      <c r="CN49" s="67">
        <f>IF(A49="","",IF(CK49=0,CM49,CK49)/2.2)</f>
        <v>16.728681818181816</v>
      </c>
      <c r="CO49" s="67">
        <f>IF(A49="","",(CP49/$BD$4))</f>
        <v>29960.355635528729</v>
      </c>
      <c r="CP49" s="67">
        <f>IF(A49="","",IF(CJ49="",(AJ49*$BA$4),CJ49))</f>
        <v>113851.59199999999</v>
      </c>
      <c r="CQ49" s="242">
        <f>CN49-AU49</f>
        <v>2.8681818181816254E-2</v>
      </c>
      <c r="CR49" s="67">
        <f>AY49-BA49</f>
        <v>12.600000000000001</v>
      </c>
      <c r="CS49" s="53" t="s">
        <v>142</v>
      </c>
      <c r="CT49" s="199">
        <v>44320</v>
      </c>
      <c r="CU49" s="200">
        <v>0.4826388888888889</v>
      </c>
      <c r="CV49" s="200">
        <v>0.5</v>
      </c>
      <c r="CW49" s="201" t="s">
        <v>522</v>
      </c>
      <c r="CY49" s="83" t="s">
        <v>697</v>
      </c>
      <c r="CZ49" s="228"/>
    </row>
    <row r="50" spans="1:104" s="18" customFormat="1" ht="13.8" hidden="1" thickBot="1" x14ac:dyDescent="0.3">
      <c r="A50" s="100"/>
      <c r="B50" s="76" t="str">
        <f t="shared" si="1"/>
        <v/>
      </c>
      <c r="C50" s="77"/>
      <c r="D50" s="83"/>
      <c r="E50" s="83"/>
      <c r="F50" s="83"/>
      <c r="G50" s="83"/>
      <c r="H50" s="76"/>
      <c r="I50" s="76"/>
      <c r="J50" s="78"/>
      <c r="K50" s="78"/>
      <c r="L50" s="78"/>
      <c r="M50" s="221"/>
      <c r="N50" s="78"/>
      <c r="O50" s="78"/>
      <c r="P50" s="76"/>
      <c r="Q50" s="221"/>
      <c r="R50" s="221"/>
      <c r="S50" s="76"/>
      <c r="T50" s="76"/>
      <c r="U50" s="76"/>
      <c r="V50" s="222"/>
      <c r="W50" s="222"/>
      <c r="X50" s="222"/>
      <c r="Y50" s="79"/>
      <c r="Z50" s="79"/>
      <c r="AA50" s="223"/>
      <c r="AB50" s="223"/>
      <c r="AC50" s="76"/>
      <c r="AD50" s="76"/>
      <c r="AE50" s="221"/>
      <c r="AF50" s="221"/>
      <c r="AG50" s="79"/>
      <c r="AH50" s="80">
        <v>2</v>
      </c>
      <c r="AI50" s="81"/>
      <c r="AJ50" s="82"/>
      <c r="AK50" s="83"/>
      <c r="AL50" s="83"/>
      <c r="AM50" s="84"/>
      <c r="AN50" s="84"/>
      <c r="AO50" s="84"/>
      <c r="AP50" s="84"/>
      <c r="AQ50" s="85">
        <f>IF(AP50&lt;AM50,(AP50+1)-AM50,AP50-AM50)</f>
        <v>0</v>
      </c>
      <c r="AR50" s="85">
        <f>IF(AO50&lt;AN50,(AO50+1)-AN50,AO50-AN50)</f>
        <v>0</v>
      </c>
      <c r="AS50" s="86" t="str">
        <f>IF(AR50&lt;&gt;0,1,"")</f>
        <v/>
      </c>
      <c r="AT50" s="87" t="str">
        <f>IF(AM50&lt;&gt;0,AM50-(6/24)+1440,"")</f>
        <v/>
      </c>
      <c r="AU50" s="88"/>
      <c r="AV50" s="89"/>
      <c r="AW50" s="89"/>
      <c r="AX50" s="89"/>
      <c r="AY50" s="111"/>
      <c r="AZ50" s="88"/>
      <c r="BA50" s="88"/>
      <c r="BB50" s="88"/>
      <c r="BC50" s="90"/>
      <c r="BD50" s="89">
        <f>BC50*0.0004536</f>
        <v>0</v>
      </c>
      <c r="BE50" s="91"/>
      <c r="BF50" s="92"/>
      <c r="BG50" s="92"/>
      <c r="BH50" s="80">
        <v>4</v>
      </c>
      <c r="BI50" s="93"/>
      <c r="BJ50" s="93"/>
      <c r="BK50" s="93"/>
      <c r="BL50" s="93"/>
      <c r="BM50" s="94"/>
      <c r="BN50" s="94"/>
      <c r="BO50" s="94"/>
      <c r="BP50" s="95">
        <v>4</v>
      </c>
      <c r="BQ50" s="96"/>
      <c r="BR50" s="96"/>
      <c r="BS50" s="96"/>
      <c r="BT50" s="97"/>
      <c r="BU50" s="98"/>
      <c r="BV50" s="97"/>
      <c r="BW50" s="76"/>
      <c r="BX50" s="76"/>
      <c r="BY50" s="76"/>
      <c r="BZ50" s="76"/>
      <c r="CA50" s="76"/>
      <c r="CB50" s="76"/>
      <c r="CC50" s="76"/>
      <c r="CD50" s="76"/>
      <c r="CE50" s="76"/>
      <c r="CF50" s="76"/>
      <c r="CG50" s="76"/>
      <c r="CH50" s="76"/>
      <c r="CI50" s="212"/>
      <c r="CJ50" s="76"/>
      <c r="CK50" s="89">
        <f>((CJ50/3.8)*6.7)/1000</f>
        <v>0</v>
      </c>
      <c r="CL50" s="76"/>
      <c r="CM50" s="91">
        <f>((CL50*6.7)/1)/1000</f>
        <v>0</v>
      </c>
      <c r="CN50" s="91" t="str">
        <f>IF(A50="","",IF(CK50=0,CM50,CK50)/2.2)</f>
        <v/>
      </c>
      <c r="CO50" s="91" t="str">
        <f>IF(A50="","",(CP50/$BD$4))</f>
        <v/>
      </c>
      <c r="CP50" s="91" t="str">
        <f>IF(A50="","",IF(CJ50="",(AJ50*$BA$4),CJ50))</f>
        <v/>
      </c>
      <c r="CQ50" s="99"/>
      <c r="CR50" s="91">
        <f>AY50-BA50</f>
        <v>0</v>
      </c>
      <c r="CS50" s="168"/>
      <c r="CT50" s="81"/>
      <c r="CU50" s="192"/>
      <c r="CV50" s="192"/>
      <c r="CW50" s="169"/>
      <c r="CY50" s="83"/>
      <c r="CZ50" s="83" t="s">
        <v>142</v>
      </c>
    </row>
    <row r="51" spans="1:104" s="18" customFormat="1" ht="13.8" hidden="1" thickBot="1" x14ac:dyDescent="0.3">
      <c r="A51" s="100"/>
      <c r="B51" s="76" t="str">
        <f t="shared" si="1"/>
        <v/>
      </c>
      <c r="C51" s="77" t="s">
        <v>142</v>
      </c>
      <c r="D51" s="83"/>
      <c r="E51" s="83"/>
      <c r="F51" s="83"/>
      <c r="G51" s="76"/>
      <c r="H51" s="76"/>
      <c r="I51" s="76"/>
      <c r="J51" s="78"/>
      <c r="K51" s="78"/>
      <c r="L51" s="78"/>
      <c r="M51" s="221"/>
      <c r="N51" s="78"/>
      <c r="O51" s="78"/>
      <c r="P51" s="76"/>
      <c r="Q51" s="221"/>
      <c r="R51" s="221"/>
      <c r="S51" s="76"/>
      <c r="T51" s="76"/>
      <c r="U51" s="76"/>
      <c r="V51" s="222"/>
      <c r="W51" s="222"/>
      <c r="X51" s="222"/>
      <c r="Y51" s="79"/>
      <c r="Z51" s="79"/>
      <c r="AA51" s="223"/>
      <c r="AB51" s="223"/>
      <c r="AC51" s="76"/>
      <c r="AD51" s="76"/>
      <c r="AE51" s="221"/>
      <c r="AF51" s="221"/>
      <c r="AG51" s="79"/>
      <c r="AH51" s="80">
        <v>3</v>
      </c>
      <c r="AI51" s="81"/>
      <c r="AJ51" s="82"/>
      <c r="AK51" s="83"/>
      <c r="AL51" s="83"/>
      <c r="AM51" s="84"/>
      <c r="AN51" s="84"/>
      <c r="AO51" s="84"/>
      <c r="AP51" s="84"/>
      <c r="AQ51" s="85">
        <f>IF(AP51&lt;AM51,(AP51+1)-AM51,AP51-AM51)</f>
        <v>0</v>
      </c>
      <c r="AR51" s="85">
        <f>IF(AO51&lt;AN51,(AO51+1)-AN51,AO51-AN51)</f>
        <v>0</v>
      </c>
      <c r="AS51" s="86" t="str">
        <f>IF(AR51&lt;&gt;0,1,"")</f>
        <v/>
      </c>
      <c r="AT51" s="87" t="str">
        <f>IF(AM51&lt;&gt;0,AM51-(6/24)+1440,"")</f>
        <v/>
      </c>
      <c r="AU51" s="88"/>
      <c r="AV51" s="89"/>
      <c r="AW51" s="89"/>
      <c r="AX51" s="89"/>
      <c r="AY51" s="88"/>
      <c r="AZ51" s="88"/>
      <c r="BA51" s="88"/>
      <c r="BB51" s="88"/>
      <c r="BC51" s="101"/>
      <c r="BD51" s="89">
        <f>BC51*0.0004536</f>
        <v>0</v>
      </c>
      <c r="BE51" s="91"/>
      <c r="BF51" s="92"/>
      <c r="BG51" s="92"/>
      <c r="BH51" s="80"/>
      <c r="BI51" s="93"/>
      <c r="BJ51" s="93"/>
      <c r="BK51" s="93"/>
      <c r="BL51" s="93"/>
      <c r="BM51" s="94"/>
      <c r="BN51" s="94"/>
      <c r="BO51" s="94"/>
      <c r="BP51" s="95"/>
      <c r="BQ51" s="96"/>
      <c r="BR51" s="96"/>
      <c r="BS51" s="96"/>
      <c r="BT51" s="97"/>
      <c r="BU51" s="98"/>
      <c r="BV51" s="97"/>
      <c r="BW51" s="76"/>
      <c r="BX51" s="76"/>
      <c r="BY51" s="76"/>
      <c r="BZ51" s="76"/>
      <c r="CA51" s="76"/>
      <c r="CB51" s="76"/>
      <c r="CC51" s="76"/>
      <c r="CD51" s="76"/>
      <c r="CE51" s="76"/>
      <c r="CF51" s="76"/>
      <c r="CG51" s="76"/>
      <c r="CH51" s="76"/>
      <c r="CI51" s="212"/>
      <c r="CJ51" s="76"/>
      <c r="CK51" s="89">
        <f>((CJ51/3.8)*6.7)/1000</f>
        <v>0</v>
      </c>
      <c r="CL51" s="76"/>
      <c r="CM51" s="91">
        <f>((CL51*6.7)/1)/1000</f>
        <v>0</v>
      </c>
      <c r="CN51" s="91" t="str">
        <f>IF(A51="","",IF(CK51=0,CM51,CK51)/2.2)</f>
        <v/>
      </c>
      <c r="CO51" s="91" t="str">
        <f>IF(A51="","",(CP51/$BD$4))</f>
        <v/>
      </c>
      <c r="CP51" s="91" t="str">
        <f>IF(A51="","",IF(CJ51="",(AJ51*$BA$4),CJ51))</f>
        <v/>
      </c>
      <c r="CQ51" s="99"/>
      <c r="CR51" s="91">
        <f>AY51-BA51</f>
        <v>0</v>
      </c>
      <c r="CS51" s="83" t="s">
        <v>142</v>
      </c>
      <c r="CT51" s="81"/>
      <c r="CU51" s="192"/>
      <c r="CV51" s="192"/>
      <c r="CW51" s="169"/>
      <c r="CY51" s="76"/>
      <c r="CZ51" s="76"/>
    </row>
    <row r="52" spans="1:104" s="18" customFormat="1" ht="13.8" hidden="1" thickBot="1" x14ac:dyDescent="0.3">
      <c r="A52" s="100"/>
      <c r="B52" s="76" t="str">
        <f t="shared" si="1"/>
        <v/>
      </c>
      <c r="C52" s="77"/>
      <c r="D52" s="83"/>
      <c r="E52" s="83"/>
      <c r="F52" s="83"/>
      <c r="G52" s="76"/>
      <c r="H52" s="76"/>
      <c r="I52" s="76"/>
      <c r="J52" s="78"/>
      <c r="K52" s="78"/>
      <c r="L52" s="78"/>
      <c r="M52" s="221"/>
      <c r="N52" s="78"/>
      <c r="O52" s="78"/>
      <c r="P52" s="76"/>
      <c r="Q52" s="221"/>
      <c r="R52" s="221"/>
      <c r="S52" s="76"/>
      <c r="T52" s="76"/>
      <c r="U52" s="76"/>
      <c r="V52" s="222"/>
      <c r="W52" s="222"/>
      <c r="X52" s="222"/>
      <c r="Y52" s="79"/>
      <c r="Z52" s="79"/>
      <c r="AA52" s="223"/>
      <c r="AB52" s="223"/>
      <c r="AC52" s="76"/>
      <c r="AD52" s="76"/>
      <c r="AE52" s="221"/>
      <c r="AF52" s="221"/>
      <c r="AG52" s="79"/>
      <c r="AH52" s="102">
        <v>4</v>
      </c>
      <c r="AI52" s="103"/>
      <c r="AJ52" s="104"/>
      <c r="AK52" s="105"/>
      <c r="AL52" s="106"/>
      <c r="AM52" s="107"/>
      <c r="AN52" s="107"/>
      <c r="AO52" s="107"/>
      <c r="AP52" s="107"/>
      <c r="AQ52" s="108">
        <f>IF(AP52&lt;AM52,(AP52+1)-AM52,AP52-AM52)</f>
        <v>0</v>
      </c>
      <c r="AR52" s="108">
        <f>IF(AO52&lt;AN52,(AO52+1)-AN52,AO52-AN52)</f>
        <v>0</v>
      </c>
      <c r="AS52" s="109" t="str">
        <f>IF(AR52&lt;&gt;0,1,"")</f>
        <v/>
      </c>
      <c r="AT52" s="110" t="str">
        <f>IF(AM52&lt;&gt;0,AM52-(6/24)+1440,"")</f>
        <v/>
      </c>
      <c r="AU52" s="111"/>
      <c r="AV52" s="112"/>
      <c r="AW52" s="112"/>
      <c r="AX52" s="112"/>
      <c r="AY52" s="111"/>
      <c r="AZ52" s="111"/>
      <c r="BA52" s="111"/>
      <c r="BB52" s="111"/>
      <c r="BC52" s="113"/>
      <c r="BD52" s="112">
        <f>BC52*0.0004536</f>
        <v>0</v>
      </c>
      <c r="BE52" s="114"/>
      <c r="BF52" s="115"/>
      <c r="BG52" s="115"/>
      <c r="BH52" s="102"/>
      <c r="BI52" s="116"/>
      <c r="BJ52" s="116"/>
      <c r="BK52" s="116"/>
      <c r="BL52" s="116"/>
      <c r="BM52" s="117"/>
      <c r="BN52" s="117"/>
      <c r="BO52" s="117"/>
      <c r="BP52" s="118"/>
      <c r="BQ52" s="119"/>
      <c r="BR52" s="119"/>
      <c r="BS52" s="119"/>
      <c r="BT52" s="120"/>
      <c r="BU52" s="121"/>
      <c r="BV52" s="120"/>
      <c r="BW52" s="122"/>
      <c r="BX52" s="122"/>
      <c r="BY52" s="122"/>
      <c r="BZ52" s="122"/>
      <c r="CA52" s="122"/>
      <c r="CB52" s="122"/>
      <c r="CC52" s="122"/>
      <c r="CD52" s="122"/>
      <c r="CE52" s="122"/>
      <c r="CF52" s="122"/>
      <c r="CG52" s="122"/>
      <c r="CH52" s="122"/>
      <c r="CI52" s="213"/>
      <c r="CJ52" s="122"/>
      <c r="CK52" s="112">
        <f>((CJ52/3.8)*6.7)/1000</f>
        <v>0</v>
      </c>
      <c r="CL52" s="122"/>
      <c r="CM52" s="114">
        <f>((CL52*6.7)/1)/1000</f>
        <v>0</v>
      </c>
      <c r="CN52" s="114" t="str">
        <f>IF(A52="","",IF(CK52=0,CM52,CK52)/2.2)</f>
        <v/>
      </c>
      <c r="CO52" s="114" t="str">
        <f>IF(A52="","",(CP52/$BD$4))</f>
        <v/>
      </c>
      <c r="CP52" s="114" t="str">
        <f>IF(A52="","",IF(CJ52="",(AJ52*$BA$4),CJ52))</f>
        <v/>
      </c>
      <c r="CQ52" s="123"/>
      <c r="CR52" s="114">
        <f>AY52-BA52</f>
        <v>0</v>
      </c>
      <c r="CS52" s="122"/>
      <c r="CT52" s="202"/>
      <c r="CU52" s="203"/>
      <c r="CV52" s="203"/>
      <c r="CW52" s="204"/>
      <c r="CY52" s="76"/>
      <c r="CZ52" s="76"/>
    </row>
    <row r="53" spans="1:104" s="18" customFormat="1" ht="13.8" hidden="1" thickBot="1" x14ac:dyDescent="0.3">
      <c r="A53" s="124"/>
      <c r="B53" s="125" t="str">
        <f t="shared" si="1"/>
        <v/>
      </c>
      <c r="C53" s="126"/>
      <c r="D53" s="127"/>
      <c r="E53" s="127"/>
      <c r="F53" s="127"/>
      <c r="G53" s="127"/>
      <c r="H53" s="127"/>
      <c r="I53" s="128"/>
      <c r="J53" s="128"/>
      <c r="K53" s="128"/>
      <c r="L53" s="128"/>
      <c r="M53" s="224"/>
      <c r="N53" s="128"/>
      <c r="O53" s="128"/>
      <c r="P53" s="125"/>
      <c r="Q53" s="224"/>
      <c r="R53" s="224"/>
      <c r="S53" s="125"/>
      <c r="T53" s="125"/>
      <c r="U53" s="125"/>
      <c r="V53" s="225"/>
      <c r="W53" s="225"/>
      <c r="X53" s="225"/>
      <c r="Y53" s="129"/>
      <c r="Z53" s="129"/>
      <c r="AA53" s="226"/>
      <c r="AB53" s="226"/>
      <c r="AC53" s="125"/>
      <c r="AD53" s="125"/>
      <c r="AE53" s="224"/>
      <c r="AF53" s="224"/>
      <c r="AG53" s="130"/>
      <c r="AH53" s="238" t="s">
        <v>141</v>
      </c>
      <c r="AI53" s="239"/>
      <c r="AJ53" s="131"/>
      <c r="AK53" s="132"/>
      <c r="AL53" s="132"/>
      <c r="AM53" s="132"/>
      <c r="AN53" s="132"/>
      <c r="AO53" s="132"/>
      <c r="AP53" s="133"/>
      <c r="AQ53" s="133">
        <f>SUM(AQ49:AQ52)</f>
        <v>0.14236111111111116</v>
      </c>
      <c r="AR53" s="133">
        <f>SUM(AR49:AR52)</f>
        <v>0.11805555555555558</v>
      </c>
      <c r="AS53" s="134">
        <f>SUM(AS49:AS52)</f>
        <v>1</v>
      </c>
      <c r="AT53" s="134"/>
      <c r="AU53" s="132"/>
      <c r="AV53" s="135"/>
      <c r="AW53" s="135"/>
      <c r="AX53" s="135"/>
      <c r="AY53" s="132"/>
      <c r="AZ53" s="132"/>
      <c r="BA53" s="132"/>
      <c r="BB53" s="132"/>
      <c r="BC53" s="136"/>
      <c r="BD53" s="135"/>
      <c r="BE53" s="135"/>
      <c r="BF53" s="137"/>
      <c r="BG53" s="137"/>
      <c r="BH53" s="239"/>
      <c r="BI53" s="239"/>
      <c r="BJ53" s="239"/>
      <c r="BK53" s="138"/>
      <c r="BL53" s="138"/>
      <c r="BM53" s="138"/>
      <c r="BN53" s="138"/>
      <c r="BO53" s="138"/>
      <c r="BP53" s="139"/>
      <c r="BQ53" s="139"/>
      <c r="BR53" s="139"/>
      <c r="BS53" s="139"/>
      <c r="BT53" s="140"/>
      <c r="BU53" s="140"/>
      <c r="BV53" s="140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214"/>
      <c r="CJ53" s="132"/>
      <c r="CK53" s="135">
        <f>SUM(CK49:CK52)</f>
        <v>0</v>
      </c>
      <c r="CL53" s="132"/>
      <c r="CM53" s="135">
        <f>SUM(CM49:CM52)</f>
        <v>36.803100000000001</v>
      </c>
      <c r="CN53" s="135">
        <f>SUM(CN49:CN52)</f>
        <v>16.728681818181816</v>
      </c>
      <c r="CO53" s="135">
        <f>SUM(CO49:CO52)</f>
        <v>29960.355635528729</v>
      </c>
      <c r="CP53" s="135">
        <f>SUM(CP49:CP52)</f>
        <v>113851.59199999999</v>
      </c>
      <c r="CQ53" s="135">
        <f>SUM(CQ49:CQ52)</f>
        <v>2.8681818181816254E-2</v>
      </c>
      <c r="CR53" s="132"/>
      <c r="CS53" s="132"/>
      <c r="CT53" s="132"/>
      <c r="CU53" s="132"/>
      <c r="CV53" s="132"/>
      <c r="CW53" s="141"/>
      <c r="CY53" s="214"/>
      <c r="CZ53" s="214"/>
    </row>
    <row r="54" spans="1:104" s="18" customFormat="1" x14ac:dyDescent="0.25">
      <c r="A54" s="100">
        <v>2934</v>
      </c>
      <c r="B54" s="51" t="str">
        <f t="shared" si="1"/>
        <v>2934-300-1</v>
      </c>
      <c r="C54" s="52">
        <v>12</v>
      </c>
      <c r="D54" s="53" t="s">
        <v>353</v>
      </c>
      <c r="E54" s="53" t="s">
        <v>273</v>
      </c>
      <c r="F54" s="53"/>
      <c r="G54" s="53"/>
      <c r="H54" s="53"/>
      <c r="I54" s="70"/>
      <c r="J54" s="54"/>
      <c r="K54" s="54"/>
      <c r="L54" s="54"/>
      <c r="M54" s="218"/>
      <c r="N54" s="54"/>
      <c r="O54" s="54"/>
      <c r="P54" s="51"/>
      <c r="Q54" s="218"/>
      <c r="R54" s="218"/>
      <c r="S54" s="51"/>
      <c r="T54" s="51"/>
      <c r="U54" s="51"/>
      <c r="V54" s="219"/>
      <c r="W54" s="219"/>
      <c r="X54" s="220"/>
      <c r="Y54" s="55"/>
      <c r="Z54" s="55"/>
      <c r="AA54" s="219"/>
      <c r="AB54" s="219"/>
      <c r="AC54" s="51"/>
      <c r="AD54" s="51"/>
      <c r="AE54" s="218"/>
      <c r="AF54" s="218"/>
      <c r="AG54" s="55"/>
      <c r="AH54" s="56">
        <v>1</v>
      </c>
      <c r="AI54" s="57">
        <v>44321</v>
      </c>
      <c r="AJ54" s="58" t="s">
        <v>272</v>
      </c>
      <c r="AK54" s="59" t="s">
        <v>209</v>
      </c>
      <c r="AL54" s="59" t="s">
        <v>330</v>
      </c>
      <c r="AM54" s="60">
        <v>0.53819444444444442</v>
      </c>
      <c r="AN54" s="84">
        <v>0.55902777777777779</v>
      </c>
      <c r="AO54" s="84">
        <v>0.59375</v>
      </c>
      <c r="AP54" s="60">
        <v>0.60069444444444442</v>
      </c>
      <c r="AQ54" s="61">
        <f>IF(AP54&lt;AM54,(AP54+1)-AM54,AP54-AM54)</f>
        <v>6.25E-2</v>
      </c>
      <c r="AR54" s="61">
        <f>IF(AO54&lt;AN54,(AO54+1)-AN54,AO54-AN54)</f>
        <v>3.472222222222221E-2</v>
      </c>
      <c r="AS54" s="62">
        <f>IF(AR54&lt;&gt;0,1,"")</f>
        <v>1</v>
      </c>
      <c r="AT54" s="63">
        <f>IF(AM54&lt;&gt;0,AM54-(6/24)+1440,"")</f>
        <v>1440.2881944444443</v>
      </c>
      <c r="AU54" s="111">
        <v>6.3</v>
      </c>
      <c r="AV54" s="65"/>
      <c r="AW54" s="65"/>
      <c r="AX54" s="65"/>
      <c r="AY54" s="242">
        <v>15</v>
      </c>
      <c r="AZ54" s="66"/>
      <c r="BA54" s="64">
        <v>10.4</v>
      </c>
      <c r="BB54" s="66"/>
      <c r="BC54" s="51">
        <v>37565</v>
      </c>
      <c r="BD54" s="89">
        <f>BC54*0.0004536</f>
        <v>17.039484000000002</v>
      </c>
      <c r="BE54" s="67"/>
      <c r="BF54" s="68"/>
      <c r="BG54" s="68"/>
      <c r="BH54" s="69">
        <v>3</v>
      </c>
      <c r="BI54" s="70"/>
      <c r="BJ54" s="70"/>
      <c r="BK54" s="70"/>
      <c r="BL54" s="70"/>
      <c r="BM54" s="71"/>
      <c r="BN54" s="71"/>
      <c r="BO54" s="71"/>
      <c r="BP54" s="72">
        <v>3</v>
      </c>
      <c r="BQ54" s="73"/>
      <c r="BR54" s="73"/>
      <c r="BS54" s="73"/>
      <c r="BT54" s="74"/>
      <c r="BU54" s="75"/>
      <c r="BV54" s="74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212">
        <v>15.122400000000001</v>
      </c>
      <c r="CJ54" s="51">
        <v>7881</v>
      </c>
      <c r="CK54" s="65">
        <f>((CJ54/3.8)*6.7)/1000</f>
        <v>13.895447368421054</v>
      </c>
      <c r="CL54" s="51"/>
      <c r="CM54" s="67">
        <f>((CL54*6.7)/1)/1000</f>
        <v>0</v>
      </c>
      <c r="CN54" s="67">
        <f>IF(A54="","",IF(CK54=0,CM54,CK54)/2.2)</f>
        <v>6.3161124401913877</v>
      </c>
      <c r="CO54" s="67">
        <f>IF(A54="","",(CP54/$BD$4))</f>
        <v>2073.9065533980583</v>
      </c>
      <c r="CP54" s="67">
        <f>IF(A54="","",IF(CJ54="",(AJ54*$BA$4),CJ54))</f>
        <v>7881</v>
      </c>
      <c r="CQ54" s="242">
        <f>CN54-AU54</f>
        <v>1.6112440191387911E-2</v>
      </c>
      <c r="CR54" s="67">
        <f>AY54-BA54</f>
        <v>4.5999999999999996</v>
      </c>
      <c r="CS54" s="53" t="s">
        <v>142</v>
      </c>
      <c r="CT54" s="199">
        <v>44321</v>
      </c>
      <c r="CU54" s="200">
        <v>0.27083333333333331</v>
      </c>
      <c r="CV54" s="200">
        <v>0.3298611111111111</v>
      </c>
      <c r="CW54" s="201" t="s">
        <v>523</v>
      </c>
      <c r="CY54" s="83" t="s">
        <v>697</v>
      </c>
      <c r="CZ54" s="228"/>
    </row>
    <row r="55" spans="1:104" s="18" customFormat="1" x14ac:dyDescent="0.25">
      <c r="A55" s="100">
        <v>2934</v>
      </c>
      <c r="B55" s="76" t="str">
        <f t="shared" si="1"/>
        <v>2934-300-2</v>
      </c>
      <c r="C55" s="77">
        <v>12</v>
      </c>
      <c r="D55" s="83" t="s">
        <v>353</v>
      </c>
      <c r="E55" s="83" t="s">
        <v>273</v>
      </c>
      <c r="F55" s="83"/>
      <c r="G55" s="83"/>
      <c r="H55" s="76"/>
      <c r="I55" s="76"/>
      <c r="J55" s="78"/>
      <c r="K55" s="78"/>
      <c r="L55" s="78"/>
      <c r="M55" s="221"/>
      <c r="N55" s="78"/>
      <c r="O55" s="78"/>
      <c r="P55" s="76"/>
      <c r="Q55" s="221"/>
      <c r="R55" s="221"/>
      <c r="S55" s="76"/>
      <c r="T55" s="76"/>
      <c r="U55" s="76"/>
      <c r="V55" s="222"/>
      <c r="W55" s="222"/>
      <c r="X55" s="222"/>
      <c r="Y55" s="79"/>
      <c r="Z55" s="79"/>
      <c r="AA55" s="223"/>
      <c r="AB55" s="223"/>
      <c r="AC55" s="76"/>
      <c r="AD55" s="76"/>
      <c r="AE55" s="221"/>
      <c r="AF55" s="221"/>
      <c r="AG55" s="79"/>
      <c r="AH55" s="80">
        <v>2</v>
      </c>
      <c r="AI55" s="81">
        <v>44321</v>
      </c>
      <c r="AJ55" s="82" t="s">
        <v>272</v>
      </c>
      <c r="AK55" s="83" t="s">
        <v>330</v>
      </c>
      <c r="AL55" s="83" t="s">
        <v>244</v>
      </c>
      <c r="AM55" s="84">
        <v>0.64236111111111105</v>
      </c>
      <c r="AN55" s="84">
        <v>0.65972222222222221</v>
      </c>
      <c r="AO55" s="84">
        <v>0.77430555555555547</v>
      </c>
      <c r="AP55" s="84">
        <v>0.78472222222222221</v>
      </c>
      <c r="AQ55" s="85">
        <f>IF(AP55&lt;AM55,(AP55+1)-AM55,AP55-AM55)</f>
        <v>0.14236111111111116</v>
      </c>
      <c r="AR55" s="85">
        <f>IF(AO55&lt;AN55,(AO55+1)-AN55,AO55-AN55)</f>
        <v>0.11458333333333326</v>
      </c>
      <c r="AS55" s="86">
        <f>IF(AR55&lt;&gt;0,1,"")</f>
        <v>1</v>
      </c>
      <c r="AT55" s="87">
        <f>IF(AM55&lt;&gt;0,AM55-(6/24)+1440,"")</f>
        <v>1440.3923611111111</v>
      </c>
      <c r="AU55" s="88">
        <v>12.8</v>
      </c>
      <c r="AV55" s="89"/>
      <c r="AW55" s="89"/>
      <c r="AX55" s="89"/>
      <c r="AY55" s="111">
        <v>22.7</v>
      </c>
      <c r="AZ55" s="88"/>
      <c r="BA55" s="88">
        <v>7.5</v>
      </c>
      <c r="BB55" s="88"/>
      <c r="BC55" s="90" t="s">
        <v>417</v>
      </c>
      <c r="BD55" s="89">
        <f>BC55*0.0004536</f>
        <v>35.040600000000005</v>
      </c>
      <c r="BE55" s="91"/>
      <c r="BF55" s="92"/>
      <c r="BG55" s="92"/>
      <c r="BH55" s="80">
        <v>4</v>
      </c>
      <c r="BI55" s="93"/>
      <c r="BJ55" s="93"/>
      <c r="BK55" s="93"/>
      <c r="BL55" s="93"/>
      <c r="BM55" s="94"/>
      <c r="BN55" s="94"/>
      <c r="BO55" s="94"/>
      <c r="BP55" s="95">
        <v>4</v>
      </c>
      <c r="BQ55" s="96"/>
      <c r="BR55" s="96"/>
      <c r="BS55" s="96"/>
      <c r="BT55" s="97"/>
      <c r="BU55" s="98"/>
      <c r="BV55" s="97"/>
      <c r="BW55" s="76"/>
      <c r="BX55" s="76"/>
      <c r="BY55" s="76"/>
      <c r="BZ55" s="76"/>
      <c r="CA55" s="76"/>
      <c r="CB55" s="76"/>
      <c r="CC55" s="76"/>
      <c r="CD55" s="76"/>
      <c r="CE55" s="76"/>
      <c r="CF55" s="76"/>
      <c r="CG55" s="76"/>
      <c r="CH55" s="76"/>
      <c r="CI55" s="212">
        <v>31.497</v>
      </c>
      <c r="CJ55" s="76">
        <v>15980</v>
      </c>
      <c r="CK55" s="89">
        <f>((CJ55/3.8)*6.7)/1000</f>
        <v>28.175263157894737</v>
      </c>
      <c r="CL55" s="76"/>
      <c r="CM55" s="91">
        <f>((CL55*6.7)/1)/1000</f>
        <v>0</v>
      </c>
      <c r="CN55" s="91">
        <f>IF(A55="","",IF(CK55=0,CM55,CK55)/2.2)</f>
        <v>12.806937799043061</v>
      </c>
      <c r="CO55" s="91">
        <f>IF(A55="","",(CP55/$BD$4))</f>
        <v>4205.1803988454476</v>
      </c>
      <c r="CP55" s="91">
        <f>IF(A55="","",IF(CJ55="",(AJ55*$BA$4),CJ55))</f>
        <v>15980</v>
      </c>
      <c r="CQ55" s="99">
        <f>CN55-AU55</f>
        <v>6.9377990430599112E-3</v>
      </c>
      <c r="CR55" s="91">
        <f>AY55-BA55</f>
        <v>15.2</v>
      </c>
      <c r="CS55" s="168"/>
      <c r="CT55" s="81"/>
      <c r="CU55" s="192"/>
      <c r="CV55" s="192"/>
      <c r="CW55" s="169"/>
      <c r="CY55" s="83" t="s">
        <v>697</v>
      </c>
      <c r="CZ55" s="83" t="s">
        <v>142</v>
      </c>
    </row>
    <row r="56" spans="1:104" s="18" customFormat="1" ht="13.8" thickBot="1" x14ac:dyDescent="0.3">
      <c r="A56" s="100">
        <v>2934</v>
      </c>
      <c r="B56" s="76" t="str">
        <f t="shared" si="1"/>
        <v>2934-1303-3</v>
      </c>
      <c r="C56" s="77">
        <v>12</v>
      </c>
      <c r="D56" s="83" t="s">
        <v>353</v>
      </c>
      <c r="E56" s="83" t="s">
        <v>273</v>
      </c>
      <c r="F56" s="83"/>
      <c r="G56" s="76"/>
      <c r="H56" s="76"/>
      <c r="I56" s="76"/>
      <c r="J56" s="78"/>
      <c r="K56" s="78"/>
      <c r="L56" s="78"/>
      <c r="M56" s="221"/>
      <c r="N56" s="78"/>
      <c r="O56" s="78"/>
      <c r="P56" s="76"/>
      <c r="Q56" s="221"/>
      <c r="R56" s="221"/>
      <c r="S56" s="76"/>
      <c r="T56" s="76"/>
      <c r="U56" s="76"/>
      <c r="V56" s="222"/>
      <c r="W56" s="222"/>
      <c r="X56" s="222"/>
      <c r="Y56" s="79"/>
      <c r="Z56" s="79"/>
      <c r="AA56" s="223"/>
      <c r="AB56" s="223"/>
      <c r="AC56" s="76"/>
      <c r="AD56" s="76"/>
      <c r="AE56" s="221"/>
      <c r="AF56" s="221"/>
      <c r="AG56" s="79"/>
      <c r="AH56" s="80">
        <v>3</v>
      </c>
      <c r="AI56" s="81">
        <v>44321</v>
      </c>
      <c r="AJ56" s="82" t="s">
        <v>416</v>
      </c>
      <c r="AK56" s="83" t="s">
        <v>244</v>
      </c>
      <c r="AL56" s="83" t="s">
        <v>209</v>
      </c>
      <c r="AM56" s="84">
        <v>0.82638888888888884</v>
      </c>
      <c r="AN56" s="84">
        <v>0.83333333333333337</v>
      </c>
      <c r="AO56" s="84">
        <v>0.98263888888888884</v>
      </c>
      <c r="AP56" s="84">
        <v>0.99305555555555547</v>
      </c>
      <c r="AQ56" s="85">
        <f>IF(AP56&lt;AM56,(AP56+1)-AM56,AP56-AM56)</f>
        <v>0.16666666666666663</v>
      </c>
      <c r="AR56" s="85">
        <f>IF(AO56&lt;AN56,(AO56+1)-AN56,AO56-AN56)</f>
        <v>0.14930555555555547</v>
      </c>
      <c r="AS56" s="86">
        <f>IF(AR56&lt;&gt;0,1,"")</f>
        <v>1</v>
      </c>
      <c r="AT56" s="87">
        <f>IF(AM56&lt;&gt;0,AM56-(6/24)+1440,"")</f>
        <v>1440.5763888888889</v>
      </c>
      <c r="AU56" s="88">
        <v>19.2</v>
      </c>
      <c r="AV56" s="89"/>
      <c r="AW56" s="89"/>
      <c r="AX56" s="89"/>
      <c r="AY56" s="88">
        <v>27.3</v>
      </c>
      <c r="AZ56" s="88"/>
      <c r="BA56" s="254">
        <v>5</v>
      </c>
      <c r="BB56" s="88"/>
      <c r="BC56" s="90" t="s">
        <v>418</v>
      </c>
      <c r="BD56" s="89">
        <f>BC56*0.0004536</f>
        <v>46.403280000000002</v>
      </c>
      <c r="BE56" s="91"/>
      <c r="BF56" s="92"/>
      <c r="BG56" s="92"/>
      <c r="BH56" s="80"/>
      <c r="BI56" s="93"/>
      <c r="BJ56" s="93"/>
      <c r="BK56" s="93"/>
      <c r="BL56" s="93"/>
      <c r="BM56" s="94"/>
      <c r="BN56" s="94"/>
      <c r="BO56" s="94"/>
      <c r="BP56" s="95"/>
      <c r="BQ56" s="96"/>
      <c r="BR56" s="96"/>
      <c r="BS56" s="96"/>
      <c r="BT56" s="97"/>
      <c r="BU56" s="98"/>
      <c r="BV56" s="97"/>
      <c r="BW56" s="76"/>
      <c r="BX56" s="76"/>
      <c r="BY56" s="76"/>
      <c r="BZ56" s="76"/>
      <c r="CA56" s="76"/>
      <c r="CB56" s="76"/>
      <c r="CC56" s="76"/>
      <c r="CD56" s="76"/>
      <c r="CE56" s="76"/>
      <c r="CF56" s="76"/>
      <c r="CG56" s="76"/>
      <c r="CH56" s="76"/>
      <c r="CI56" s="212">
        <v>44.014000000000003</v>
      </c>
      <c r="CJ56" s="76"/>
      <c r="CK56" s="89">
        <f>((CJ56/3.8)*6.7)/1000</f>
        <v>0</v>
      </c>
      <c r="CL56" s="76">
        <v>6324</v>
      </c>
      <c r="CM56" s="91">
        <f>((CL56*6.7)/1)/1000</f>
        <v>42.370800000000003</v>
      </c>
      <c r="CN56" s="91">
        <f>IF(A56="","",IF(CK56=0,CM56,CK56)/2.2)</f>
        <v>19.259454545454545</v>
      </c>
      <c r="CO56" s="91">
        <f>IF(A56="","",(CP56/$BD$4))</f>
        <v>155531.24857806347</v>
      </c>
      <c r="CP56" s="91">
        <f>IF(A56="","",IF(CJ56="",(AJ56*$BA$4),CJ56))</f>
        <v>591030.37599999993</v>
      </c>
      <c r="CQ56" s="99">
        <f>CN56-AU56</f>
        <v>5.9454545454546093E-2</v>
      </c>
      <c r="CR56" s="91">
        <f>AY56-BA56</f>
        <v>22.3</v>
      </c>
      <c r="CS56" s="83" t="s">
        <v>333</v>
      </c>
      <c r="CT56" s="81">
        <v>44321</v>
      </c>
      <c r="CU56" s="192">
        <v>0.78125</v>
      </c>
      <c r="CV56" s="192">
        <v>0.84722222222222221</v>
      </c>
      <c r="CW56" s="169" t="s">
        <v>522</v>
      </c>
      <c r="CY56" s="83" t="s">
        <v>697</v>
      </c>
      <c r="CZ56" s="76"/>
    </row>
    <row r="57" spans="1:104" s="18" customFormat="1" ht="13.8" hidden="1" thickBot="1" x14ac:dyDescent="0.3">
      <c r="A57" s="100"/>
      <c r="B57" s="76" t="str">
        <f t="shared" si="1"/>
        <v/>
      </c>
      <c r="C57" s="77"/>
      <c r="D57" s="83"/>
      <c r="E57" s="83"/>
      <c r="F57" s="83"/>
      <c r="G57" s="76"/>
      <c r="H57" s="76"/>
      <c r="I57" s="76"/>
      <c r="J57" s="78"/>
      <c r="K57" s="78"/>
      <c r="L57" s="78"/>
      <c r="M57" s="221"/>
      <c r="N57" s="78"/>
      <c r="O57" s="78"/>
      <c r="P57" s="76"/>
      <c r="Q57" s="221"/>
      <c r="R57" s="221"/>
      <c r="S57" s="76"/>
      <c r="T57" s="76"/>
      <c r="U57" s="76"/>
      <c r="V57" s="222"/>
      <c r="W57" s="222"/>
      <c r="X57" s="222"/>
      <c r="Y57" s="79"/>
      <c r="Z57" s="79"/>
      <c r="AA57" s="223"/>
      <c r="AB57" s="223"/>
      <c r="AC57" s="76"/>
      <c r="AD57" s="76"/>
      <c r="AE57" s="221"/>
      <c r="AF57" s="221"/>
      <c r="AG57" s="79"/>
      <c r="AH57" s="102">
        <v>4</v>
      </c>
      <c r="AI57" s="103"/>
      <c r="AJ57" s="104"/>
      <c r="AK57" s="105"/>
      <c r="AL57" s="106"/>
      <c r="AM57" s="107"/>
      <c r="AN57" s="107"/>
      <c r="AO57" s="107"/>
      <c r="AP57" s="107"/>
      <c r="AQ57" s="108">
        <f>IF(AP57&lt;AM57,(AP57+1)-AM57,AP57-AM57)</f>
        <v>0</v>
      </c>
      <c r="AR57" s="108">
        <f>IF(AO57&lt;AN57,(AO57+1)-AN57,AO57-AN57)</f>
        <v>0</v>
      </c>
      <c r="AS57" s="109" t="str">
        <f>IF(AR57&lt;&gt;0,1,"")</f>
        <v/>
      </c>
      <c r="AT57" s="110" t="str">
        <f>IF(AM57&lt;&gt;0,AM57-(6/24)+1440,"")</f>
        <v/>
      </c>
      <c r="AU57" s="111"/>
      <c r="AV57" s="112"/>
      <c r="AW57" s="112"/>
      <c r="AX57" s="112"/>
      <c r="AY57" s="111"/>
      <c r="AZ57" s="111"/>
      <c r="BA57" s="111"/>
      <c r="BB57" s="111"/>
      <c r="BC57" s="113"/>
      <c r="BD57" s="112">
        <f>BC57*0.0004536</f>
        <v>0</v>
      </c>
      <c r="BE57" s="114"/>
      <c r="BF57" s="115"/>
      <c r="BG57" s="115"/>
      <c r="BH57" s="102"/>
      <c r="BI57" s="116"/>
      <c r="BJ57" s="116"/>
      <c r="BK57" s="116"/>
      <c r="BL57" s="116"/>
      <c r="BM57" s="117"/>
      <c r="BN57" s="117"/>
      <c r="BO57" s="117"/>
      <c r="BP57" s="118"/>
      <c r="BQ57" s="119"/>
      <c r="BR57" s="119"/>
      <c r="BS57" s="119"/>
      <c r="BT57" s="120"/>
      <c r="BU57" s="121"/>
      <c r="BV57" s="120"/>
      <c r="BW57" s="122"/>
      <c r="BX57" s="122"/>
      <c r="BY57" s="122"/>
      <c r="BZ57" s="122"/>
      <c r="CA57" s="122"/>
      <c r="CB57" s="122"/>
      <c r="CC57" s="122"/>
      <c r="CD57" s="122"/>
      <c r="CE57" s="122"/>
      <c r="CF57" s="122"/>
      <c r="CG57" s="122"/>
      <c r="CH57" s="122"/>
      <c r="CI57" s="213"/>
      <c r="CJ57" s="122"/>
      <c r="CK57" s="112">
        <f>((CJ57/3.8)*6.7)/1000</f>
        <v>0</v>
      </c>
      <c r="CL57" s="122"/>
      <c r="CM57" s="114">
        <f>((CL57*6.7)/1)/1000</f>
        <v>0</v>
      </c>
      <c r="CN57" s="114" t="str">
        <f>IF(A57="","",IF(CK57=0,CM57,CK57)/2.2)</f>
        <v/>
      </c>
      <c r="CO57" s="114" t="str">
        <f>IF(A57="","",(CP57/$BD$4))</f>
        <v/>
      </c>
      <c r="CP57" s="114" t="str">
        <f>IF(A57="","",IF(CJ57="",(AJ57*$BA$4),CJ57))</f>
        <v/>
      </c>
      <c r="CQ57" s="123"/>
      <c r="CR57" s="114">
        <f>AY57-BA57</f>
        <v>0</v>
      </c>
      <c r="CS57" s="122"/>
      <c r="CT57" s="202"/>
      <c r="CU57" s="203"/>
      <c r="CV57" s="203"/>
      <c r="CW57" s="204"/>
      <c r="CY57" s="76"/>
      <c r="CZ57" s="76"/>
    </row>
    <row r="58" spans="1:104" s="18" customFormat="1" ht="13.8" hidden="1" thickBot="1" x14ac:dyDescent="0.3">
      <c r="A58" s="124"/>
      <c r="B58" s="125" t="str">
        <f t="shared" si="1"/>
        <v/>
      </c>
      <c r="C58" s="126"/>
      <c r="D58" s="127"/>
      <c r="E58" s="127"/>
      <c r="F58" s="127"/>
      <c r="G58" s="127"/>
      <c r="H58" s="127"/>
      <c r="I58" s="128"/>
      <c r="J58" s="128"/>
      <c r="K58" s="128"/>
      <c r="L58" s="128"/>
      <c r="M58" s="224"/>
      <c r="N58" s="128"/>
      <c r="O58" s="128"/>
      <c r="P58" s="125"/>
      <c r="Q58" s="224"/>
      <c r="R58" s="224"/>
      <c r="S58" s="125"/>
      <c r="T58" s="125"/>
      <c r="U58" s="125"/>
      <c r="V58" s="225"/>
      <c r="W58" s="225"/>
      <c r="X58" s="225"/>
      <c r="Y58" s="129"/>
      <c r="Z58" s="129"/>
      <c r="AA58" s="226"/>
      <c r="AB58" s="226"/>
      <c r="AC58" s="125"/>
      <c r="AD58" s="125"/>
      <c r="AE58" s="224"/>
      <c r="AF58" s="224"/>
      <c r="AG58" s="130"/>
      <c r="AH58" s="238" t="s">
        <v>141</v>
      </c>
      <c r="AI58" s="239"/>
      <c r="AJ58" s="131"/>
      <c r="AK58" s="132"/>
      <c r="AL58" s="132"/>
      <c r="AM58" s="132"/>
      <c r="AN58" s="132"/>
      <c r="AO58" s="132"/>
      <c r="AP58" s="133"/>
      <c r="AQ58" s="133">
        <f>SUM(AQ54:AQ57)</f>
        <v>0.37152777777777779</v>
      </c>
      <c r="AR58" s="133">
        <f>SUM(AR54:AR57)</f>
        <v>0.29861111111111094</v>
      </c>
      <c r="AS58" s="134">
        <f>SUM(AS54:AS57)</f>
        <v>3</v>
      </c>
      <c r="AT58" s="134"/>
      <c r="AU58" s="132"/>
      <c r="AV58" s="135"/>
      <c r="AW58" s="135"/>
      <c r="AX58" s="135"/>
      <c r="AY58" s="132"/>
      <c r="AZ58" s="132"/>
      <c r="BA58" s="132"/>
      <c r="BB58" s="132"/>
      <c r="BC58" s="136"/>
      <c r="BD58" s="135"/>
      <c r="BE58" s="135"/>
      <c r="BF58" s="137"/>
      <c r="BG58" s="137"/>
      <c r="BH58" s="239"/>
      <c r="BI58" s="239"/>
      <c r="BJ58" s="239"/>
      <c r="BK58" s="138"/>
      <c r="BL58" s="138"/>
      <c r="BM58" s="138"/>
      <c r="BN58" s="138"/>
      <c r="BO58" s="138"/>
      <c r="BP58" s="139"/>
      <c r="BQ58" s="139"/>
      <c r="BR58" s="139"/>
      <c r="BS58" s="139"/>
      <c r="BT58" s="140"/>
      <c r="BU58" s="140"/>
      <c r="BV58" s="140"/>
      <c r="BW58" s="132"/>
      <c r="BX58" s="132"/>
      <c r="BY58" s="132"/>
      <c r="BZ58" s="132"/>
      <c r="CA58" s="132"/>
      <c r="CB58" s="132"/>
      <c r="CC58" s="132"/>
      <c r="CD58" s="132"/>
      <c r="CE58" s="132"/>
      <c r="CF58" s="132"/>
      <c r="CG58" s="132"/>
      <c r="CH58" s="132"/>
      <c r="CI58" s="214"/>
      <c r="CJ58" s="132"/>
      <c r="CK58" s="135">
        <f>SUM(CK54:CK57)</f>
        <v>42.070710526315793</v>
      </c>
      <c r="CL58" s="132"/>
      <c r="CM58" s="135">
        <f>SUM(CM54:CM57)</f>
        <v>42.370800000000003</v>
      </c>
      <c r="CN58" s="135">
        <f>SUM(CN54:CN57)</f>
        <v>38.38250478468899</v>
      </c>
      <c r="CO58" s="135">
        <f>SUM(CO54:CO57)</f>
        <v>161810.33553030697</v>
      </c>
      <c r="CP58" s="135">
        <f>SUM(CP54:CP57)</f>
        <v>614891.37599999993</v>
      </c>
      <c r="CQ58" s="135">
        <f>SUM(CQ54:CQ57)</f>
        <v>8.2504784688993915E-2</v>
      </c>
      <c r="CR58" s="132"/>
      <c r="CS58" s="132"/>
      <c r="CT58" s="132"/>
      <c r="CU58" s="132"/>
      <c r="CV58" s="132"/>
      <c r="CW58" s="141"/>
      <c r="CY58" s="214"/>
      <c r="CZ58" s="214"/>
    </row>
    <row r="59" spans="1:104" s="18" customFormat="1" x14ac:dyDescent="0.25">
      <c r="A59" s="100">
        <v>2935</v>
      </c>
      <c r="B59" s="51" t="str">
        <f t="shared" ref="B59:B78" si="2">IF(AJ59="","",A59&amp;"-"&amp;AJ59&amp;"-"&amp;AH59)</f>
        <v>2935-500-1</v>
      </c>
      <c r="C59" s="52">
        <v>15</v>
      </c>
      <c r="D59" s="53" t="s">
        <v>306</v>
      </c>
      <c r="E59" s="53" t="s">
        <v>295</v>
      </c>
      <c r="F59" s="53"/>
      <c r="G59" s="53"/>
      <c r="H59" s="53"/>
      <c r="I59" s="70"/>
      <c r="J59" s="54"/>
      <c r="K59" s="54"/>
      <c r="L59" s="54"/>
      <c r="M59" s="218"/>
      <c r="N59" s="54"/>
      <c r="O59" s="54"/>
      <c r="P59" s="51"/>
      <c r="Q59" s="218"/>
      <c r="R59" s="218"/>
      <c r="S59" s="51"/>
      <c r="T59" s="51"/>
      <c r="U59" s="51"/>
      <c r="V59" s="219"/>
      <c r="W59" s="219"/>
      <c r="X59" s="220"/>
      <c r="Y59" s="55"/>
      <c r="Z59" s="55"/>
      <c r="AA59" s="219"/>
      <c r="AB59" s="219"/>
      <c r="AC59" s="51"/>
      <c r="AD59" s="51"/>
      <c r="AE59" s="218"/>
      <c r="AF59" s="218"/>
      <c r="AG59" s="55"/>
      <c r="AH59" s="56">
        <v>1</v>
      </c>
      <c r="AI59" s="57">
        <v>44322</v>
      </c>
      <c r="AJ59" s="58" t="s">
        <v>320</v>
      </c>
      <c r="AK59" s="59" t="s">
        <v>209</v>
      </c>
      <c r="AL59" s="59" t="s">
        <v>345</v>
      </c>
      <c r="AM59" s="60">
        <v>0.37152777777777773</v>
      </c>
      <c r="AN59" s="84">
        <v>0.38194444444444442</v>
      </c>
      <c r="AO59" s="84">
        <v>0.44444444444444442</v>
      </c>
      <c r="AP59" s="60">
        <v>0.4548611111111111</v>
      </c>
      <c r="AQ59" s="61">
        <f>IF(AP59&lt;AM59,(AP59+1)-AM59,AP59-AM59)</f>
        <v>8.333333333333337E-2</v>
      </c>
      <c r="AR59" s="61">
        <f>IF(AO59&lt;AN59,(AO59+1)-AN59,AO59-AN59)</f>
        <v>6.25E-2</v>
      </c>
      <c r="AS59" s="62">
        <f>IF(AR59&lt;&gt;0,1,"")</f>
        <v>1</v>
      </c>
      <c r="AT59" s="63">
        <f>IF(AM59&lt;&gt;0,AM59-(6/24)+1440,"")</f>
        <v>1440.1215277777778</v>
      </c>
      <c r="AU59" s="111">
        <v>9.4</v>
      </c>
      <c r="AV59" s="65"/>
      <c r="AW59" s="65"/>
      <c r="AX59" s="65"/>
      <c r="AY59" s="242">
        <v>14.2</v>
      </c>
      <c r="AZ59" s="66"/>
      <c r="BA59" s="64">
        <v>6.1</v>
      </c>
      <c r="BB59" s="66"/>
      <c r="BC59" s="51">
        <v>41112</v>
      </c>
      <c r="BD59" s="89">
        <f>BC59*0.0004536</f>
        <v>18.648403200000001</v>
      </c>
      <c r="BE59" s="67"/>
      <c r="BF59" s="68"/>
      <c r="BG59" s="68"/>
      <c r="BH59" s="69">
        <v>3</v>
      </c>
      <c r="BI59" s="70"/>
      <c r="BJ59" s="70"/>
      <c r="BK59" s="70"/>
      <c r="BL59" s="70"/>
      <c r="BM59" s="71"/>
      <c r="BN59" s="71"/>
      <c r="BO59" s="71"/>
      <c r="BP59" s="72">
        <v>3</v>
      </c>
      <c r="BQ59" s="73"/>
      <c r="BR59" s="73"/>
      <c r="BS59" s="73"/>
      <c r="BT59" s="74"/>
      <c r="BU59" s="75"/>
      <c r="BV59" s="74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212">
        <v>16.751000000000001</v>
      </c>
      <c r="CJ59" s="51">
        <v>11822</v>
      </c>
      <c r="CK59" s="65">
        <f>((CJ59/3.8)*6.7)/1000</f>
        <v>20.84405263157895</v>
      </c>
      <c r="CL59" s="51"/>
      <c r="CM59" s="67">
        <f>((CL59*6.7)/1)/1000</f>
        <v>0</v>
      </c>
      <c r="CN59" s="67">
        <f>IF(A59="","",IF(CK59=0,CM59,CK59)/2.2)</f>
        <v>9.4745693779904308</v>
      </c>
      <c r="CO59" s="67">
        <f>IF(A59="","",(CP59/$BD$4))</f>
        <v>3110.9914064549989</v>
      </c>
      <c r="CP59" s="67">
        <f>IF(A59="","",IF(CJ59="",(AJ59*$BA$4),CJ59))</f>
        <v>11822</v>
      </c>
      <c r="CQ59" s="242">
        <f>CN59-AU59</f>
        <v>7.4569377990430397E-2</v>
      </c>
      <c r="CR59" s="67">
        <f>AY59-BA59</f>
        <v>8.1</v>
      </c>
      <c r="CS59" s="53"/>
      <c r="CT59" s="199">
        <v>44322</v>
      </c>
      <c r="CU59" s="200">
        <v>0.10416666666666667</v>
      </c>
      <c r="CV59" s="200">
        <v>0.16319444444444445</v>
      </c>
      <c r="CW59" s="201" t="s">
        <v>523</v>
      </c>
      <c r="CY59" s="83" t="s">
        <v>697</v>
      </c>
      <c r="CZ59" s="228"/>
    </row>
    <row r="60" spans="1:104" s="18" customFormat="1" x14ac:dyDescent="0.25">
      <c r="A60" s="100">
        <v>2935</v>
      </c>
      <c r="B60" s="76" t="str">
        <f t="shared" si="2"/>
        <v>2935-500-2</v>
      </c>
      <c r="C60" s="77">
        <v>15</v>
      </c>
      <c r="D60" s="83" t="s">
        <v>306</v>
      </c>
      <c r="E60" s="83" t="s">
        <v>295</v>
      </c>
      <c r="F60" s="83"/>
      <c r="G60" s="83"/>
      <c r="H60" s="76"/>
      <c r="I60" s="76"/>
      <c r="J60" s="78"/>
      <c r="K60" s="78"/>
      <c r="L60" s="78"/>
      <c r="M60" s="221"/>
      <c r="N60" s="78"/>
      <c r="O60" s="78"/>
      <c r="P60" s="76"/>
      <c r="Q60" s="221"/>
      <c r="R60" s="221"/>
      <c r="S60" s="76"/>
      <c r="T60" s="76"/>
      <c r="U60" s="76"/>
      <c r="V60" s="222"/>
      <c r="W60" s="222"/>
      <c r="X60" s="222"/>
      <c r="Y60" s="79"/>
      <c r="Z60" s="79"/>
      <c r="AA60" s="223"/>
      <c r="AB60" s="223"/>
      <c r="AC60" s="76"/>
      <c r="AD60" s="76"/>
      <c r="AE60" s="221"/>
      <c r="AF60" s="221"/>
      <c r="AG60" s="79"/>
      <c r="AH60" s="80">
        <v>2</v>
      </c>
      <c r="AI60" s="81">
        <v>44322</v>
      </c>
      <c r="AJ60" s="82" t="s">
        <v>320</v>
      </c>
      <c r="AK60" s="83" t="s">
        <v>345</v>
      </c>
      <c r="AL60" s="83" t="s">
        <v>251</v>
      </c>
      <c r="AM60" s="84">
        <v>0.50694444444444442</v>
      </c>
      <c r="AN60" s="84">
        <v>0.52083333333333337</v>
      </c>
      <c r="AO60" s="84">
        <v>0.5625</v>
      </c>
      <c r="AP60" s="84">
        <v>0.56944444444444442</v>
      </c>
      <c r="AQ60" s="85">
        <f>IF(AP60&lt;AM60,(AP60+1)-AM60,AP60-AM60)</f>
        <v>6.25E-2</v>
      </c>
      <c r="AR60" s="85">
        <f>IF(AO60&lt;AN60,(AO60+1)-AN60,AO60-AN60)</f>
        <v>4.166666666666663E-2</v>
      </c>
      <c r="AS60" s="86">
        <f>IF(AR60&lt;&gt;0,1,"")</f>
        <v>1</v>
      </c>
      <c r="AT60" s="87">
        <f>IF(AM60&lt;&gt;0,AM60-(6/24)+1440,"")</f>
        <v>1440.2569444444443</v>
      </c>
      <c r="AU60" s="88">
        <v>11.7</v>
      </c>
      <c r="AV60" s="89"/>
      <c r="AW60" s="89"/>
      <c r="AX60" s="89"/>
      <c r="AY60" s="111">
        <v>18.2</v>
      </c>
      <c r="AZ60" s="88"/>
      <c r="BA60" s="88">
        <v>12</v>
      </c>
      <c r="BB60" s="88"/>
      <c r="BC60" s="90" t="s">
        <v>419</v>
      </c>
      <c r="BD60" s="89">
        <f>BC60*0.0004536</f>
        <v>34.236367200000004</v>
      </c>
      <c r="BE60" s="91"/>
      <c r="BF60" s="92"/>
      <c r="BG60" s="92"/>
      <c r="BH60" s="80">
        <v>4</v>
      </c>
      <c r="BI60" s="93"/>
      <c r="BJ60" s="93"/>
      <c r="BK60" s="93"/>
      <c r="BL60" s="93"/>
      <c r="BM60" s="94"/>
      <c r="BN60" s="94"/>
      <c r="BO60" s="94"/>
      <c r="BP60" s="95">
        <v>4</v>
      </c>
      <c r="BQ60" s="96"/>
      <c r="BR60" s="96"/>
      <c r="BS60" s="96"/>
      <c r="BT60" s="97"/>
      <c r="BU60" s="98"/>
      <c r="BV60" s="97"/>
      <c r="BW60" s="76"/>
      <c r="BX60" s="76"/>
      <c r="BY60" s="76"/>
      <c r="BZ60" s="76"/>
      <c r="CA60" s="76"/>
      <c r="CB60" s="76"/>
      <c r="CC60" s="76"/>
      <c r="CD60" s="76"/>
      <c r="CE60" s="76"/>
      <c r="CF60" s="76"/>
      <c r="CG60" s="76"/>
      <c r="CH60" s="76"/>
      <c r="CI60" s="212">
        <v>32.366</v>
      </c>
      <c r="CJ60" s="76"/>
      <c r="CK60" s="89">
        <f>((CJ60/3.8)*6.7)/1000</f>
        <v>0</v>
      </c>
      <c r="CL60" s="76">
        <v>3809</v>
      </c>
      <c r="CM60" s="91">
        <f>((CL60*6.7)/1)/1000</f>
        <v>25.520299999999999</v>
      </c>
      <c r="CN60" s="91">
        <f>IF(A60="","",IF(CK60=0,CM60,CK60)/2.2)</f>
        <v>11.600136363636363</v>
      </c>
      <c r="CO60" s="91">
        <f>IF(A60="","",(CP60/$BD$4))</f>
        <v>59681.983337706639</v>
      </c>
      <c r="CP60" s="91">
        <f>IF(A60="","",IF(CJ60="",(AJ60*$BA$4),CJ60))</f>
        <v>226796</v>
      </c>
      <c r="CQ60" s="99">
        <f>CN60-AU60</f>
        <v>-9.9863636363636488E-2</v>
      </c>
      <c r="CR60" s="91">
        <f>AY60-BA60</f>
        <v>6.1999999999999993</v>
      </c>
      <c r="CS60" s="168"/>
      <c r="CT60" s="81"/>
      <c r="CU60" s="192"/>
      <c r="CV60" s="192"/>
      <c r="CW60" s="169"/>
      <c r="CY60" s="83" t="s">
        <v>697</v>
      </c>
      <c r="CZ60" s="83" t="s">
        <v>142</v>
      </c>
    </row>
    <row r="61" spans="1:104" s="18" customFormat="1" ht="13.8" thickBot="1" x14ac:dyDescent="0.3">
      <c r="A61" s="100">
        <v>2935</v>
      </c>
      <c r="B61" s="76" t="str">
        <f t="shared" si="2"/>
        <v>2935-500-3</v>
      </c>
      <c r="C61" s="77">
        <v>15</v>
      </c>
      <c r="D61" s="83" t="s">
        <v>306</v>
      </c>
      <c r="E61" s="83" t="s">
        <v>295</v>
      </c>
      <c r="F61" s="83"/>
      <c r="G61" s="76"/>
      <c r="H61" s="76"/>
      <c r="I61" s="76"/>
      <c r="J61" s="78"/>
      <c r="K61" s="78"/>
      <c r="L61" s="78"/>
      <c r="M61" s="221"/>
      <c r="N61" s="78"/>
      <c r="O61" s="78"/>
      <c r="P61" s="76"/>
      <c r="Q61" s="221"/>
      <c r="R61" s="221"/>
      <c r="S61" s="76"/>
      <c r="T61" s="76"/>
      <c r="U61" s="76"/>
      <c r="V61" s="222"/>
      <c r="W61" s="222"/>
      <c r="X61" s="222"/>
      <c r="Y61" s="79"/>
      <c r="Z61" s="79"/>
      <c r="AA61" s="223"/>
      <c r="AB61" s="223"/>
      <c r="AC61" s="76"/>
      <c r="AD61" s="76"/>
      <c r="AE61" s="221"/>
      <c r="AF61" s="221"/>
      <c r="AG61" s="79"/>
      <c r="AH61" s="80">
        <v>3</v>
      </c>
      <c r="AI61" s="81">
        <v>44322</v>
      </c>
      <c r="AJ61" s="82" t="s">
        <v>320</v>
      </c>
      <c r="AK61" s="83" t="s">
        <v>251</v>
      </c>
      <c r="AL61" s="83" t="s">
        <v>321</v>
      </c>
      <c r="AM61" s="84">
        <v>0.61458333333333337</v>
      </c>
      <c r="AN61" s="84">
        <v>0.625</v>
      </c>
      <c r="AO61" s="84">
        <v>0.75694444444444453</v>
      </c>
      <c r="AP61" s="84">
        <v>0.76388888888888884</v>
      </c>
      <c r="AQ61" s="85">
        <f>IF(AP61&lt;AM61,(AP61+1)-AM61,AP61-AM61)</f>
        <v>0.14930555555555547</v>
      </c>
      <c r="AR61" s="85">
        <f>IF(AO61&lt;AN61,(AO61+1)-AN61,AO61-AN61)</f>
        <v>0.13194444444444453</v>
      </c>
      <c r="AS61" s="86">
        <f>IF(AR61&lt;&gt;0,1,"")</f>
        <v>1</v>
      </c>
      <c r="AT61" s="87">
        <f>IF(AM61&lt;&gt;0,AM61-(6/24)+1440,"")</f>
        <v>1440.3645833333333</v>
      </c>
      <c r="AU61" s="88">
        <v>14.1</v>
      </c>
      <c r="AV61" s="89"/>
      <c r="AW61" s="89"/>
      <c r="AX61" s="89"/>
      <c r="AY61" s="88">
        <v>26</v>
      </c>
      <c r="AZ61" s="88"/>
      <c r="BA61" s="88">
        <v>8</v>
      </c>
      <c r="BB61" s="88"/>
      <c r="BC61" s="90" t="s">
        <v>419</v>
      </c>
      <c r="BD61" s="89">
        <f>BC61*0.0004536</f>
        <v>34.236367200000004</v>
      </c>
      <c r="BE61" s="91"/>
      <c r="BF61" s="92"/>
      <c r="BG61" s="92"/>
      <c r="BH61" s="80"/>
      <c r="BI61" s="93"/>
      <c r="BJ61" s="93"/>
      <c r="BK61" s="93"/>
      <c r="BL61" s="93"/>
      <c r="BM61" s="94"/>
      <c r="BN61" s="94"/>
      <c r="BO61" s="94"/>
      <c r="BP61" s="95"/>
      <c r="BQ61" s="96"/>
      <c r="BR61" s="96"/>
      <c r="BS61" s="96"/>
      <c r="BT61" s="97"/>
      <c r="BU61" s="98"/>
      <c r="BV61" s="97"/>
      <c r="BW61" s="76"/>
      <c r="BX61" s="76"/>
      <c r="BY61" s="76"/>
      <c r="BZ61" s="76"/>
      <c r="CA61" s="76"/>
      <c r="CB61" s="76"/>
      <c r="CC61" s="76"/>
      <c r="CD61" s="76"/>
      <c r="CE61" s="76"/>
      <c r="CF61" s="76"/>
      <c r="CG61" s="76"/>
      <c r="CH61" s="76"/>
      <c r="CI61" s="212">
        <v>32.366</v>
      </c>
      <c r="CJ61" s="76">
        <f>4681+13000</f>
        <v>17681</v>
      </c>
      <c r="CK61" s="89">
        <f>((CJ61/3.8)*6.7)/1000</f>
        <v>31.17439473684211</v>
      </c>
      <c r="CL61" s="76"/>
      <c r="CM61" s="91">
        <f>((CL61*6.7)/1)/1000</f>
        <v>0</v>
      </c>
      <c r="CN61" s="91">
        <f>IF(A61="","",IF(CK61=0,CM61,CK61)/2.2)</f>
        <v>14.170179425837322</v>
      </c>
      <c r="CO61" s="91">
        <f>IF(A61="","",(CP61/$BD$4))</f>
        <v>4652.8031684597217</v>
      </c>
      <c r="CP61" s="91">
        <f>IF(A61="","",IF(CJ61="",(AJ61*$BA$4),CJ61))</f>
        <v>17681</v>
      </c>
      <c r="CQ61" s="99">
        <f>CN61-AU61</f>
        <v>7.0179425837322285E-2</v>
      </c>
      <c r="CR61" s="91">
        <f>AY61-BA61</f>
        <v>18</v>
      </c>
      <c r="CS61" s="83"/>
      <c r="CT61" s="81"/>
      <c r="CU61" s="192"/>
      <c r="CV61" s="192"/>
      <c r="CW61" s="169"/>
      <c r="CY61" s="83" t="s">
        <v>697</v>
      </c>
      <c r="CZ61" s="76"/>
    </row>
    <row r="62" spans="1:104" s="18" customFormat="1" ht="13.8" hidden="1" thickBot="1" x14ac:dyDescent="0.3">
      <c r="A62" s="100"/>
      <c r="B62" s="76" t="str">
        <f t="shared" si="2"/>
        <v/>
      </c>
      <c r="C62" s="77"/>
      <c r="D62" s="83"/>
      <c r="E62" s="83"/>
      <c r="F62" s="83"/>
      <c r="G62" s="76"/>
      <c r="H62" s="76"/>
      <c r="I62" s="76"/>
      <c r="J62" s="78"/>
      <c r="K62" s="78"/>
      <c r="L62" s="78"/>
      <c r="M62" s="221"/>
      <c r="N62" s="78"/>
      <c r="O62" s="78"/>
      <c r="P62" s="76"/>
      <c r="Q62" s="221"/>
      <c r="R62" s="221"/>
      <c r="S62" s="76"/>
      <c r="T62" s="76"/>
      <c r="U62" s="76"/>
      <c r="V62" s="222"/>
      <c r="W62" s="222"/>
      <c r="X62" s="222"/>
      <c r="Y62" s="79"/>
      <c r="Z62" s="79"/>
      <c r="AA62" s="223"/>
      <c r="AB62" s="223"/>
      <c r="AC62" s="76"/>
      <c r="AD62" s="76"/>
      <c r="AE62" s="221"/>
      <c r="AF62" s="221"/>
      <c r="AG62" s="79"/>
      <c r="AH62" s="102">
        <v>4</v>
      </c>
      <c r="AI62" s="103"/>
      <c r="AJ62" s="104"/>
      <c r="AK62" s="105"/>
      <c r="AL62" s="106"/>
      <c r="AM62" s="107"/>
      <c r="AN62" s="107"/>
      <c r="AO62" s="107"/>
      <c r="AP62" s="107"/>
      <c r="AQ62" s="108">
        <f>IF(AP62&lt;AM62,(AP62+1)-AM62,AP62-AM62)</f>
        <v>0</v>
      </c>
      <c r="AR62" s="108">
        <f>IF(AO62&lt;AN62,(AO62+1)-AN62,AO62-AN62)</f>
        <v>0</v>
      </c>
      <c r="AS62" s="109" t="str">
        <f>IF(AR62&lt;&gt;0,1,"")</f>
        <v/>
      </c>
      <c r="AT62" s="110" t="str">
        <f>IF(AM62&lt;&gt;0,AM62-(6/24)+1440,"")</f>
        <v/>
      </c>
      <c r="AU62" s="111"/>
      <c r="AV62" s="112"/>
      <c r="AW62" s="112"/>
      <c r="AX62" s="112"/>
      <c r="AY62" s="111"/>
      <c r="AZ62" s="111"/>
      <c r="BA62" s="111"/>
      <c r="BB62" s="111"/>
      <c r="BC62" s="113"/>
      <c r="BD62" s="112">
        <f>BC62*0.0004536</f>
        <v>0</v>
      </c>
      <c r="BE62" s="114"/>
      <c r="BF62" s="115"/>
      <c r="BG62" s="115"/>
      <c r="BH62" s="102"/>
      <c r="BI62" s="116"/>
      <c r="BJ62" s="116"/>
      <c r="BK62" s="116"/>
      <c r="BL62" s="116"/>
      <c r="BM62" s="117"/>
      <c r="BN62" s="117"/>
      <c r="BO62" s="117"/>
      <c r="BP62" s="118"/>
      <c r="BQ62" s="119"/>
      <c r="BR62" s="119"/>
      <c r="BS62" s="119"/>
      <c r="BT62" s="120"/>
      <c r="BU62" s="121"/>
      <c r="BV62" s="120"/>
      <c r="BW62" s="122"/>
      <c r="BX62" s="122"/>
      <c r="BY62" s="122"/>
      <c r="BZ62" s="122"/>
      <c r="CA62" s="122"/>
      <c r="CB62" s="122"/>
      <c r="CC62" s="122"/>
      <c r="CD62" s="122"/>
      <c r="CE62" s="122"/>
      <c r="CF62" s="122"/>
      <c r="CG62" s="122"/>
      <c r="CH62" s="122"/>
      <c r="CI62" s="213"/>
      <c r="CJ62" s="122"/>
      <c r="CK62" s="112">
        <f>((CJ62/3.8)*6.7)/1000</f>
        <v>0</v>
      </c>
      <c r="CL62" s="122"/>
      <c r="CM62" s="114">
        <f>((CL62*6.7)/1)/1000</f>
        <v>0</v>
      </c>
      <c r="CN62" s="114" t="str">
        <f>IF(A62="","",IF(CK62=0,CM62,CK62)/2.2)</f>
        <v/>
      </c>
      <c r="CO62" s="114" t="str">
        <f>IF(A62="","",(CP62/$BD$4))</f>
        <v/>
      </c>
      <c r="CP62" s="114" t="str">
        <f>IF(A62="","",IF(CJ62="",(AJ62*$BA$4),CJ62))</f>
        <v/>
      </c>
      <c r="CQ62" s="123"/>
      <c r="CR62" s="114">
        <f>AY62-BA62</f>
        <v>0</v>
      </c>
      <c r="CS62" s="122"/>
      <c r="CT62" s="202"/>
      <c r="CU62" s="203"/>
      <c r="CV62" s="203"/>
      <c r="CW62" s="204"/>
      <c r="CY62" s="76"/>
      <c r="CZ62" s="76"/>
    </row>
    <row r="63" spans="1:104" s="18" customFormat="1" ht="13.8" hidden="1" thickBot="1" x14ac:dyDescent="0.3">
      <c r="A63" s="124"/>
      <c r="B63" s="125" t="str">
        <f t="shared" si="2"/>
        <v/>
      </c>
      <c r="C63" s="126"/>
      <c r="D63" s="127"/>
      <c r="E63" s="127"/>
      <c r="F63" s="127"/>
      <c r="G63" s="127"/>
      <c r="H63" s="127"/>
      <c r="I63" s="128"/>
      <c r="J63" s="128"/>
      <c r="K63" s="128"/>
      <c r="L63" s="128"/>
      <c r="M63" s="224"/>
      <c r="N63" s="128"/>
      <c r="O63" s="128"/>
      <c r="P63" s="125"/>
      <c r="Q63" s="224"/>
      <c r="R63" s="224"/>
      <c r="S63" s="125"/>
      <c r="T63" s="125"/>
      <c r="U63" s="125"/>
      <c r="V63" s="225"/>
      <c r="W63" s="225"/>
      <c r="X63" s="225"/>
      <c r="Y63" s="129"/>
      <c r="Z63" s="129"/>
      <c r="AA63" s="226"/>
      <c r="AB63" s="226"/>
      <c r="AC63" s="125"/>
      <c r="AD63" s="125"/>
      <c r="AE63" s="224"/>
      <c r="AF63" s="224"/>
      <c r="AG63" s="130"/>
      <c r="AH63" s="238" t="s">
        <v>141</v>
      </c>
      <c r="AI63" s="239"/>
      <c r="AJ63" s="131"/>
      <c r="AK63" s="132"/>
      <c r="AL63" s="132"/>
      <c r="AM63" s="132"/>
      <c r="AN63" s="132"/>
      <c r="AO63" s="132"/>
      <c r="AP63" s="133"/>
      <c r="AQ63" s="133">
        <f>SUM(AQ59:AQ62)</f>
        <v>0.29513888888888884</v>
      </c>
      <c r="AR63" s="133">
        <f>SUM(AR59:AR62)</f>
        <v>0.23611111111111116</v>
      </c>
      <c r="AS63" s="134">
        <f>SUM(AS59:AS62)</f>
        <v>3</v>
      </c>
      <c r="AT63" s="134"/>
      <c r="AU63" s="132"/>
      <c r="AV63" s="135"/>
      <c r="AW63" s="135"/>
      <c r="AX63" s="135"/>
      <c r="AY63" s="132"/>
      <c r="AZ63" s="132"/>
      <c r="BA63" s="132"/>
      <c r="BB63" s="132"/>
      <c r="BC63" s="136"/>
      <c r="BD63" s="135"/>
      <c r="BE63" s="135"/>
      <c r="BF63" s="137"/>
      <c r="BG63" s="137"/>
      <c r="BH63" s="239"/>
      <c r="BI63" s="239"/>
      <c r="BJ63" s="239"/>
      <c r="BK63" s="138"/>
      <c r="BL63" s="138"/>
      <c r="BM63" s="138"/>
      <c r="BN63" s="138"/>
      <c r="BO63" s="138"/>
      <c r="BP63" s="139"/>
      <c r="BQ63" s="139"/>
      <c r="BR63" s="139"/>
      <c r="BS63" s="139"/>
      <c r="BT63" s="140"/>
      <c r="BU63" s="140"/>
      <c r="BV63" s="140"/>
      <c r="BW63" s="132"/>
      <c r="BX63" s="132"/>
      <c r="BY63" s="132"/>
      <c r="BZ63" s="132"/>
      <c r="CA63" s="132"/>
      <c r="CB63" s="132"/>
      <c r="CC63" s="132"/>
      <c r="CD63" s="132"/>
      <c r="CE63" s="132"/>
      <c r="CF63" s="132"/>
      <c r="CG63" s="132"/>
      <c r="CH63" s="132"/>
      <c r="CI63" s="214"/>
      <c r="CJ63" s="132"/>
      <c r="CK63" s="135">
        <f>SUM(CK59:CK62)</f>
        <v>52.018447368421064</v>
      </c>
      <c r="CL63" s="132"/>
      <c r="CM63" s="135">
        <f>SUM(CM59:CM62)</f>
        <v>25.520299999999999</v>
      </c>
      <c r="CN63" s="135">
        <f>SUM(CN59:CN62)</f>
        <v>35.244885167464119</v>
      </c>
      <c r="CO63" s="135">
        <f>SUM(CO59:CO62)</f>
        <v>67445.777912621357</v>
      </c>
      <c r="CP63" s="135">
        <f>SUM(CP59:CP62)</f>
        <v>256299</v>
      </c>
      <c r="CQ63" s="135">
        <f>SUM(CQ59:CQ62)</f>
        <v>4.4885167464116194E-2</v>
      </c>
      <c r="CR63" s="132"/>
      <c r="CS63" s="132"/>
      <c r="CT63" s="132"/>
      <c r="CU63" s="132"/>
      <c r="CV63" s="132"/>
      <c r="CW63" s="141"/>
      <c r="CY63" s="214"/>
      <c r="CZ63" s="214"/>
    </row>
    <row r="64" spans="1:104" s="18" customFormat="1" x14ac:dyDescent="0.25">
      <c r="A64" s="100">
        <v>2936</v>
      </c>
      <c r="B64" s="51" t="str">
        <f t="shared" si="2"/>
        <v>2936-500-1</v>
      </c>
      <c r="C64" s="52">
        <v>15</v>
      </c>
      <c r="D64" s="53" t="s">
        <v>261</v>
      </c>
      <c r="E64" s="53" t="s">
        <v>278</v>
      </c>
      <c r="F64" s="53" t="s">
        <v>415</v>
      </c>
      <c r="G64" s="53" t="s">
        <v>280</v>
      </c>
      <c r="H64" s="53"/>
      <c r="I64" s="70"/>
      <c r="J64" s="54"/>
      <c r="K64" s="54"/>
      <c r="L64" s="54"/>
      <c r="M64" s="218"/>
      <c r="N64" s="54"/>
      <c r="O64" s="54"/>
      <c r="P64" s="51"/>
      <c r="Q64" s="218"/>
      <c r="R64" s="218"/>
      <c r="S64" s="51"/>
      <c r="T64" s="51"/>
      <c r="U64" s="51"/>
      <c r="V64" s="219"/>
      <c r="W64" s="219"/>
      <c r="X64" s="220"/>
      <c r="Y64" s="55"/>
      <c r="Z64" s="55"/>
      <c r="AA64" s="219"/>
      <c r="AB64" s="219"/>
      <c r="AC64" s="51"/>
      <c r="AD64" s="51"/>
      <c r="AE64" s="218"/>
      <c r="AF64" s="218"/>
      <c r="AG64" s="55"/>
      <c r="AH64" s="56">
        <v>1</v>
      </c>
      <c r="AI64" s="57">
        <v>44322</v>
      </c>
      <c r="AJ64" s="58" t="s">
        <v>320</v>
      </c>
      <c r="AK64" s="59" t="s">
        <v>321</v>
      </c>
      <c r="AL64" s="59" t="s">
        <v>327</v>
      </c>
      <c r="AM64" s="60">
        <v>0.84722222222222221</v>
      </c>
      <c r="AN64" s="84">
        <v>0.86805555555555547</v>
      </c>
      <c r="AO64" s="84">
        <v>0.95138888888888884</v>
      </c>
      <c r="AP64" s="60">
        <v>0.96875</v>
      </c>
      <c r="AQ64" s="61">
        <f>IF(AP64&lt;AM64,(AP64+1)-AM64,AP64-AM64)</f>
        <v>0.12152777777777779</v>
      </c>
      <c r="AR64" s="61">
        <f>IF(AO64&lt;AN64,(AO64+1)-AN64,AO64-AN64)</f>
        <v>8.333333333333337E-2</v>
      </c>
      <c r="AS64" s="62">
        <f>IF(AR64&lt;&gt;0,1,"")</f>
        <v>1</v>
      </c>
      <c r="AT64" s="63">
        <f>IF(AM64&lt;&gt;0,AM64-(6/24)+1440,"")</f>
        <v>1440.5972222222222</v>
      </c>
      <c r="AU64" s="111">
        <v>9.6</v>
      </c>
      <c r="AV64" s="65"/>
      <c r="AW64" s="65"/>
      <c r="AX64" s="65"/>
      <c r="AY64" s="259">
        <f>39.2/2.2</f>
        <v>17.818181818181817</v>
      </c>
      <c r="AZ64" s="66"/>
      <c r="BA64" s="64">
        <v>7</v>
      </c>
      <c r="BB64" s="66"/>
      <c r="BC64" s="51">
        <v>25108</v>
      </c>
      <c r="BD64" s="89">
        <f>BC64*0.0004536</f>
        <v>11.3889888</v>
      </c>
      <c r="BE64" s="67"/>
      <c r="BF64" s="68"/>
      <c r="BG64" s="68"/>
      <c r="BH64" s="69">
        <v>3</v>
      </c>
      <c r="BI64" s="70"/>
      <c r="BJ64" s="70"/>
      <c r="BK64" s="70"/>
      <c r="BL64" s="70"/>
      <c r="BM64" s="71"/>
      <c r="BN64" s="71"/>
      <c r="BO64" s="71"/>
      <c r="BP64" s="72">
        <v>3</v>
      </c>
      <c r="BQ64" s="73"/>
      <c r="BR64" s="73"/>
      <c r="BS64" s="73"/>
      <c r="BT64" s="74"/>
      <c r="BU64" s="75"/>
      <c r="BV64" s="74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212">
        <v>8.2390000000000008</v>
      </c>
      <c r="CJ64" s="51"/>
      <c r="CK64" s="65">
        <f>((CJ64/3.8)*6.7)/1000</f>
        <v>0</v>
      </c>
      <c r="CL64" s="51">
        <v>3173</v>
      </c>
      <c r="CM64" s="67">
        <f>((CL64*6.7)/1)/1000</f>
        <v>21.259100000000004</v>
      </c>
      <c r="CN64" s="67">
        <f>IF(A64="","",IF(CK64=0,CM64,CK64)/2.2)</f>
        <v>9.6632272727272728</v>
      </c>
      <c r="CO64" s="67">
        <f>IF(A64="","",(CP64/$BD$4))</f>
        <v>59681.983337706639</v>
      </c>
      <c r="CP64" s="67">
        <f>IF(A64="","",IF(CJ64="",(AJ64*$BA$4),CJ64))</f>
        <v>226796</v>
      </c>
      <c r="CQ64" s="242">
        <f>CN64-AU64</f>
        <v>6.3227272727273132E-2</v>
      </c>
      <c r="CR64" s="67">
        <f>AY64-BA64</f>
        <v>10.818181818181817</v>
      </c>
      <c r="CS64" s="53" t="s">
        <v>525</v>
      </c>
      <c r="CT64" s="199"/>
      <c r="CU64" s="200"/>
      <c r="CV64" s="200"/>
      <c r="CW64" s="201"/>
      <c r="CY64" s="83" t="s">
        <v>697</v>
      </c>
      <c r="CZ64" s="228"/>
    </row>
    <row r="65" spans="1:104" s="18" customFormat="1" ht="13.8" thickBot="1" x14ac:dyDescent="0.3">
      <c r="A65" s="100">
        <v>2936</v>
      </c>
      <c r="B65" s="76" t="str">
        <f t="shared" si="2"/>
        <v>2936-501-2</v>
      </c>
      <c r="C65" s="77">
        <v>15</v>
      </c>
      <c r="D65" s="83" t="s">
        <v>261</v>
      </c>
      <c r="E65" s="83" t="s">
        <v>278</v>
      </c>
      <c r="F65" s="83" t="s">
        <v>415</v>
      </c>
      <c r="G65" s="83" t="s">
        <v>280</v>
      </c>
      <c r="H65" s="76"/>
      <c r="I65" s="76"/>
      <c r="J65" s="78"/>
      <c r="K65" s="78"/>
      <c r="L65" s="78"/>
      <c r="M65" s="221"/>
      <c r="N65" s="78"/>
      <c r="O65" s="78"/>
      <c r="P65" s="76"/>
      <c r="Q65" s="221"/>
      <c r="R65" s="221"/>
      <c r="S65" s="76"/>
      <c r="T65" s="76"/>
      <c r="U65" s="76"/>
      <c r="V65" s="222"/>
      <c r="W65" s="222"/>
      <c r="X65" s="222"/>
      <c r="Y65" s="79"/>
      <c r="Z65" s="79"/>
      <c r="AA65" s="223"/>
      <c r="AB65" s="223"/>
      <c r="AC65" s="76"/>
      <c r="AD65" s="76"/>
      <c r="AE65" s="221"/>
      <c r="AF65" s="221"/>
      <c r="AG65" s="79"/>
      <c r="AH65" s="80">
        <v>2</v>
      </c>
      <c r="AI65" s="81">
        <v>44322</v>
      </c>
      <c r="AJ65" s="82" t="s">
        <v>326</v>
      </c>
      <c r="AK65" s="83" t="s">
        <v>327</v>
      </c>
      <c r="AL65" s="83" t="s">
        <v>209</v>
      </c>
      <c r="AM65" s="84">
        <v>3.472222222222222E-3</v>
      </c>
      <c r="AN65" s="84">
        <v>3.4722222222222224E-2</v>
      </c>
      <c r="AO65" s="84">
        <v>0.18055555555555555</v>
      </c>
      <c r="AP65" s="84">
        <v>0.1875</v>
      </c>
      <c r="AQ65" s="85">
        <f>IF(AP65&lt;AM65,(AP65+1)-AM65,AP65-AM65)</f>
        <v>0.18402777777777779</v>
      </c>
      <c r="AR65" s="85">
        <f>IF(AO65&lt;AN65,(AO65+1)-AN65,AO65-AN65)</f>
        <v>0.14583333333333331</v>
      </c>
      <c r="AS65" s="86">
        <f>IF(AR65&lt;&gt;0,1,"")</f>
        <v>1</v>
      </c>
      <c r="AT65" s="87">
        <f>IF(AM65&lt;&gt;0,AM65-(6/24)+1440,"")</f>
        <v>1439.7534722222222</v>
      </c>
      <c r="AU65" s="88">
        <v>23.8</v>
      </c>
      <c r="AV65" s="89"/>
      <c r="AW65" s="89"/>
      <c r="AX65" s="89"/>
      <c r="AY65" s="111">
        <v>31.1</v>
      </c>
      <c r="AZ65" s="88"/>
      <c r="BA65" s="88">
        <v>13</v>
      </c>
      <c r="BB65" s="88"/>
      <c r="BC65" s="90" t="s">
        <v>699</v>
      </c>
      <c r="BD65" s="89">
        <f>BC65*0.0004536</f>
        <v>14.737010400000001</v>
      </c>
      <c r="BE65" s="91"/>
      <c r="BF65" s="92"/>
      <c r="BG65" s="92"/>
      <c r="BH65" s="80">
        <v>4</v>
      </c>
      <c r="BI65" s="93"/>
      <c r="BJ65" s="93"/>
      <c r="BK65" s="93"/>
      <c r="BL65" s="93"/>
      <c r="BM65" s="94"/>
      <c r="BN65" s="94"/>
      <c r="BO65" s="94"/>
      <c r="BP65" s="95">
        <v>4</v>
      </c>
      <c r="BQ65" s="96"/>
      <c r="BR65" s="96"/>
      <c r="BS65" s="96"/>
      <c r="BT65" s="97"/>
      <c r="BU65" s="98"/>
      <c r="BV65" s="97"/>
      <c r="BW65" s="76"/>
      <c r="BX65" s="76"/>
      <c r="BY65" s="76"/>
      <c r="BZ65" s="76"/>
      <c r="CA65" s="76"/>
      <c r="CB65" s="76"/>
      <c r="CC65" s="76"/>
      <c r="CD65" s="76"/>
      <c r="CE65" s="76"/>
      <c r="CF65" s="76"/>
      <c r="CG65" s="76"/>
      <c r="CH65" s="76"/>
      <c r="CI65" s="212">
        <v>14.768000000000001</v>
      </c>
      <c r="CJ65" s="76"/>
      <c r="CK65" s="89">
        <f>((CJ65/3.8)*6.7)/1000</f>
        <v>0</v>
      </c>
      <c r="CL65" s="76">
        <v>7867</v>
      </c>
      <c r="CM65" s="91">
        <f>((CL65*6.7)/1)/1000</f>
        <v>52.7089</v>
      </c>
      <c r="CN65" s="91">
        <f>IF(A65="","",IF(CK65=0,CM65,CK65)/2.2)</f>
        <v>23.958590909090908</v>
      </c>
      <c r="CO65" s="91">
        <f>IF(A65="","",(CP65/$BD$4))</f>
        <v>59801.347304382056</v>
      </c>
      <c r="CP65" s="91">
        <f>IF(A65="","",IF(CJ65="",(AJ65*$BA$4),CJ65))</f>
        <v>227249.592</v>
      </c>
      <c r="CQ65" s="99">
        <f>CN65-AU65</f>
        <v>0.15859090909090767</v>
      </c>
      <c r="CR65" s="91">
        <f>AY65-BA65</f>
        <v>18.100000000000001</v>
      </c>
      <c r="CS65" s="168"/>
      <c r="CT65" s="81">
        <v>44322</v>
      </c>
      <c r="CU65" s="192">
        <v>0.97916666666666663</v>
      </c>
      <c r="CV65" s="192">
        <v>0.99652777777777779</v>
      </c>
      <c r="CW65" s="169" t="s">
        <v>522</v>
      </c>
      <c r="CY65" s="83" t="s">
        <v>697</v>
      </c>
      <c r="CZ65" s="83" t="s">
        <v>142</v>
      </c>
    </row>
    <row r="66" spans="1:104" s="18" customFormat="1" ht="13.8" hidden="1" thickBot="1" x14ac:dyDescent="0.3">
      <c r="A66" s="100"/>
      <c r="B66" s="76" t="str">
        <f t="shared" si="2"/>
        <v/>
      </c>
      <c r="C66" s="77" t="s">
        <v>142</v>
      </c>
      <c r="D66" s="83"/>
      <c r="E66" s="83"/>
      <c r="F66" s="83"/>
      <c r="G66" s="76"/>
      <c r="H66" s="76"/>
      <c r="I66" s="76"/>
      <c r="J66" s="78"/>
      <c r="K66" s="78"/>
      <c r="L66" s="78"/>
      <c r="M66" s="221"/>
      <c r="N66" s="78"/>
      <c r="O66" s="78"/>
      <c r="P66" s="76"/>
      <c r="Q66" s="221"/>
      <c r="R66" s="221"/>
      <c r="S66" s="76"/>
      <c r="T66" s="76"/>
      <c r="U66" s="76"/>
      <c r="V66" s="222"/>
      <c r="W66" s="222"/>
      <c r="X66" s="222"/>
      <c r="Y66" s="79"/>
      <c r="Z66" s="79"/>
      <c r="AA66" s="223"/>
      <c r="AB66" s="223"/>
      <c r="AC66" s="76"/>
      <c r="AD66" s="76"/>
      <c r="AE66" s="221"/>
      <c r="AF66" s="221"/>
      <c r="AG66" s="79"/>
      <c r="AH66" s="80">
        <v>3</v>
      </c>
      <c r="AI66" s="81"/>
      <c r="AJ66" s="82"/>
      <c r="AK66" s="83"/>
      <c r="AL66" s="83"/>
      <c r="AM66" s="84"/>
      <c r="AN66" s="84"/>
      <c r="AO66" s="84"/>
      <c r="AP66" s="84"/>
      <c r="AQ66" s="85">
        <f>IF(AP66&lt;AM66,(AP66+1)-AM66,AP66-AM66)</f>
        <v>0</v>
      </c>
      <c r="AR66" s="85">
        <f>IF(AO66&lt;AN66,(AO66+1)-AN66,AO66-AN66)</f>
        <v>0</v>
      </c>
      <c r="AS66" s="86" t="str">
        <f>IF(AR66&lt;&gt;0,1,"")</f>
        <v/>
      </c>
      <c r="AT66" s="87" t="str">
        <f>IF(AM66&lt;&gt;0,AM66-(6/24)+1440,"")</f>
        <v/>
      </c>
      <c r="AU66" s="88"/>
      <c r="AV66" s="89"/>
      <c r="AW66" s="89"/>
      <c r="AX66" s="89"/>
      <c r="AY66" s="88"/>
      <c r="AZ66" s="88"/>
      <c r="BA66" s="88"/>
      <c r="BB66" s="88"/>
      <c r="BC66" s="101"/>
      <c r="BD66" s="89">
        <f>BC66*0.0004536</f>
        <v>0</v>
      </c>
      <c r="BE66" s="91"/>
      <c r="BF66" s="92"/>
      <c r="BG66" s="92"/>
      <c r="BH66" s="80"/>
      <c r="BI66" s="93"/>
      <c r="BJ66" s="93"/>
      <c r="BK66" s="93"/>
      <c r="BL66" s="93"/>
      <c r="BM66" s="94"/>
      <c r="BN66" s="94"/>
      <c r="BO66" s="94"/>
      <c r="BP66" s="95"/>
      <c r="BQ66" s="96"/>
      <c r="BR66" s="96"/>
      <c r="BS66" s="96"/>
      <c r="BT66" s="97"/>
      <c r="BU66" s="98"/>
      <c r="BV66" s="97"/>
      <c r="BW66" s="76"/>
      <c r="BX66" s="76"/>
      <c r="BY66" s="76"/>
      <c r="BZ66" s="76"/>
      <c r="CA66" s="76"/>
      <c r="CB66" s="76"/>
      <c r="CC66" s="76"/>
      <c r="CD66" s="76"/>
      <c r="CE66" s="76"/>
      <c r="CF66" s="76"/>
      <c r="CG66" s="76"/>
      <c r="CH66" s="76"/>
      <c r="CI66" s="212"/>
      <c r="CJ66" s="76"/>
      <c r="CK66" s="89">
        <f>((CJ66/3.8)*6.7)/1000</f>
        <v>0</v>
      </c>
      <c r="CL66" s="76"/>
      <c r="CM66" s="91">
        <f>((CL66*6.7)/1)/1000</f>
        <v>0</v>
      </c>
      <c r="CN66" s="91" t="str">
        <f>IF(A66="","",IF(CK66=0,CM66,CK66)/2.2)</f>
        <v/>
      </c>
      <c r="CO66" s="91" t="str">
        <f>IF(A66="","",(CP66/$BD$4))</f>
        <v/>
      </c>
      <c r="CP66" s="91" t="str">
        <f>IF(A66="","",IF(CJ66="",(AJ66*$BA$4),CJ66))</f>
        <v/>
      </c>
      <c r="CQ66" s="99"/>
      <c r="CR66" s="91">
        <f>AY66-BA66</f>
        <v>0</v>
      </c>
      <c r="CS66" s="83" t="s">
        <v>142</v>
      </c>
      <c r="CT66" s="81"/>
      <c r="CU66" s="192"/>
      <c r="CV66" s="192"/>
      <c r="CW66" s="169"/>
      <c r="CY66" s="76"/>
      <c r="CZ66" s="76"/>
    </row>
    <row r="67" spans="1:104" s="18" customFormat="1" ht="13.8" hidden="1" thickBot="1" x14ac:dyDescent="0.3">
      <c r="A67" s="100"/>
      <c r="B67" s="76" t="str">
        <f t="shared" si="2"/>
        <v/>
      </c>
      <c r="C67" s="77"/>
      <c r="D67" s="83"/>
      <c r="E67" s="83"/>
      <c r="F67" s="83"/>
      <c r="G67" s="76"/>
      <c r="H67" s="76"/>
      <c r="I67" s="76"/>
      <c r="J67" s="78"/>
      <c r="K67" s="78"/>
      <c r="L67" s="78"/>
      <c r="M67" s="221"/>
      <c r="N67" s="78"/>
      <c r="O67" s="78"/>
      <c r="P67" s="76"/>
      <c r="Q67" s="221"/>
      <c r="R67" s="221"/>
      <c r="S67" s="76"/>
      <c r="T67" s="76"/>
      <c r="U67" s="76"/>
      <c r="V67" s="222"/>
      <c r="W67" s="222"/>
      <c r="X67" s="222"/>
      <c r="Y67" s="79"/>
      <c r="Z67" s="79"/>
      <c r="AA67" s="223"/>
      <c r="AB67" s="223"/>
      <c r="AC67" s="76"/>
      <c r="AD67" s="76"/>
      <c r="AE67" s="221"/>
      <c r="AF67" s="221"/>
      <c r="AG67" s="79"/>
      <c r="AH67" s="102">
        <v>4</v>
      </c>
      <c r="AI67" s="103"/>
      <c r="AJ67" s="104"/>
      <c r="AK67" s="105"/>
      <c r="AL67" s="106"/>
      <c r="AM67" s="107"/>
      <c r="AN67" s="107"/>
      <c r="AO67" s="107"/>
      <c r="AP67" s="107"/>
      <c r="AQ67" s="108">
        <f>IF(AP67&lt;AM67,(AP67+1)-AM67,AP67-AM67)</f>
        <v>0</v>
      </c>
      <c r="AR67" s="108">
        <f>IF(AO67&lt;AN67,(AO67+1)-AN67,AO67-AN67)</f>
        <v>0</v>
      </c>
      <c r="AS67" s="109" t="str">
        <f>IF(AR67&lt;&gt;0,1,"")</f>
        <v/>
      </c>
      <c r="AT67" s="110" t="str">
        <f>IF(AM67&lt;&gt;0,AM67-(6/24)+1440,"")</f>
        <v/>
      </c>
      <c r="AU67" s="111"/>
      <c r="AV67" s="112"/>
      <c r="AW67" s="112"/>
      <c r="AX67" s="112"/>
      <c r="AY67" s="111"/>
      <c r="AZ67" s="111"/>
      <c r="BA67" s="111"/>
      <c r="BB67" s="111"/>
      <c r="BC67" s="113"/>
      <c r="BD67" s="112">
        <f>BC67*0.0004536</f>
        <v>0</v>
      </c>
      <c r="BE67" s="114"/>
      <c r="BF67" s="115"/>
      <c r="BG67" s="115"/>
      <c r="BH67" s="102"/>
      <c r="BI67" s="116"/>
      <c r="BJ67" s="116"/>
      <c r="BK67" s="116"/>
      <c r="BL67" s="116"/>
      <c r="BM67" s="117"/>
      <c r="BN67" s="117"/>
      <c r="BO67" s="117"/>
      <c r="BP67" s="118"/>
      <c r="BQ67" s="119"/>
      <c r="BR67" s="119"/>
      <c r="BS67" s="119"/>
      <c r="BT67" s="120"/>
      <c r="BU67" s="121"/>
      <c r="BV67" s="120"/>
      <c r="BW67" s="122"/>
      <c r="BX67" s="122"/>
      <c r="BY67" s="122"/>
      <c r="BZ67" s="122"/>
      <c r="CA67" s="122"/>
      <c r="CB67" s="122"/>
      <c r="CC67" s="122"/>
      <c r="CD67" s="122"/>
      <c r="CE67" s="122"/>
      <c r="CF67" s="122"/>
      <c r="CG67" s="122"/>
      <c r="CH67" s="122"/>
      <c r="CI67" s="213"/>
      <c r="CJ67" s="122"/>
      <c r="CK67" s="112">
        <f>((CJ67/3.8)*6.7)/1000</f>
        <v>0</v>
      </c>
      <c r="CL67" s="122"/>
      <c r="CM67" s="114">
        <f>((CL67*6.7)/1)/1000</f>
        <v>0</v>
      </c>
      <c r="CN67" s="114" t="str">
        <f>IF(A67="","",IF(CK67=0,CM67,CK67)/2.2)</f>
        <v/>
      </c>
      <c r="CO67" s="114" t="str">
        <f>IF(A67="","",(CP67/$BD$4))</f>
        <v/>
      </c>
      <c r="CP67" s="114" t="str">
        <f>IF(A67="","",IF(CJ67="",(AJ67*$BA$4),CJ67))</f>
        <v/>
      </c>
      <c r="CQ67" s="123"/>
      <c r="CR67" s="114">
        <f>AY67-BA67</f>
        <v>0</v>
      </c>
      <c r="CS67" s="122"/>
      <c r="CT67" s="202"/>
      <c r="CU67" s="203"/>
      <c r="CV67" s="203"/>
      <c r="CW67" s="204"/>
      <c r="CY67" s="76"/>
      <c r="CZ67" s="76"/>
    </row>
    <row r="68" spans="1:104" s="18" customFormat="1" ht="13.8" hidden="1" thickBot="1" x14ac:dyDescent="0.3">
      <c r="A68" s="124"/>
      <c r="B68" s="125" t="str">
        <f t="shared" si="2"/>
        <v/>
      </c>
      <c r="C68" s="126"/>
      <c r="D68" s="127"/>
      <c r="E68" s="127"/>
      <c r="F68" s="127"/>
      <c r="G68" s="127"/>
      <c r="H68" s="127"/>
      <c r="I68" s="128"/>
      <c r="J68" s="128"/>
      <c r="K68" s="128"/>
      <c r="L68" s="128"/>
      <c r="M68" s="224"/>
      <c r="N68" s="128"/>
      <c r="O68" s="128"/>
      <c r="P68" s="125"/>
      <c r="Q68" s="224"/>
      <c r="R68" s="224"/>
      <c r="S68" s="125"/>
      <c r="T68" s="125"/>
      <c r="U68" s="125"/>
      <c r="V68" s="225"/>
      <c r="W68" s="225"/>
      <c r="X68" s="225"/>
      <c r="Y68" s="129"/>
      <c r="Z68" s="129"/>
      <c r="AA68" s="226"/>
      <c r="AB68" s="226"/>
      <c r="AC68" s="125"/>
      <c r="AD68" s="125"/>
      <c r="AE68" s="224"/>
      <c r="AF68" s="224"/>
      <c r="AG68" s="130"/>
      <c r="AH68" s="238" t="s">
        <v>141</v>
      </c>
      <c r="AI68" s="239"/>
      <c r="AJ68" s="131"/>
      <c r="AK68" s="132"/>
      <c r="AL68" s="132"/>
      <c r="AM68" s="132"/>
      <c r="AN68" s="132"/>
      <c r="AO68" s="132"/>
      <c r="AP68" s="133"/>
      <c r="AQ68" s="133">
        <f>SUM(AQ64:AQ67)</f>
        <v>0.30555555555555558</v>
      </c>
      <c r="AR68" s="133">
        <f>SUM(AR64:AR67)</f>
        <v>0.22916666666666669</v>
      </c>
      <c r="AS68" s="134">
        <f>SUM(AS64:AS67)</f>
        <v>2</v>
      </c>
      <c r="AT68" s="134"/>
      <c r="AU68" s="132"/>
      <c r="AV68" s="135"/>
      <c r="AW68" s="135"/>
      <c r="AX68" s="135"/>
      <c r="AY68" s="132"/>
      <c r="AZ68" s="132"/>
      <c r="BA68" s="132"/>
      <c r="BB68" s="132"/>
      <c r="BC68" s="136"/>
      <c r="BD68" s="135"/>
      <c r="BE68" s="135"/>
      <c r="BF68" s="137"/>
      <c r="BG68" s="137"/>
      <c r="BH68" s="239"/>
      <c r="BI68" s="239"/>
      <c r="BJ68" s="239"/>
      <c r="BK68" s="138"/>
      <c r="BL68" s="138"/>
      <c r="BM68" s="138"/>
      <c r="BN68" s="138"/>
      <c r="BO68" s="138"/>
      <c r="BP68" s="139"/>
      <c r="BQ68" s="139"/>
      <c r="BR68" s="139"/>
      <c r="BS68" s="139"/>
      <c r="BT68" s="140"/>
      <c r="BU68" s="140"/>
      <c r="BV68" s="140"/>
      <c r="BW68" s="132"/>
      <c r="BX68" s="132"/>
      <c r="BY68" s="132"/>
      <c r="BZ68" s="132"/>
      <c r="CA68" s="132"/>
      <c r="CB68" s="132"/>
      <c r="CC68" s="132"/>
      <c r="CD68" s="132"/>
      <c r="CE68" s="132"/>
      <c r="CF68" s="132"/>
      <c r="CG68" s="132"/>
      <c r="CH68" s="132"/>
      <c r="CI68" s="214"/>
      <c r="CJ68" s="132"/>
      <c r="CK68" s="135">
        <f>SUM(CK64:CK67)</f>
        <v>0</v>
      </c>
      <c r="CL68" s="132"/>
      <c r="CM68" s="135">
        <f>SUM(CM64:CM67)</f>
        <v>73.968000000000004</v>
      </c>
      <c r="CN68" s="135">
        <f>SUM(CN64:CN67)</f>
        <v>33.621818181818185</v>
      </c>
      <c r="CO68" s="135">
        <f>SUM(CO64:CO67)</f>
        <v>119483.33064208869</v>
      </c>
      <c r="CP68" s="135">
        <f>SUM(CP64:CP67)</f>
        <v>454045.592</v>
      </c>
      <c r="CQ68" s="135">
        <f>SUM(CQ64:CQ67)</f>
        <v>0.2218181818181808</v>
      </c>
      <c r="CR68" s="132"/>
      <c r="CS68" s="132"/>
      <c r="CT68" s="132"/>
      <c r="CU68" s="132"/>
      <c r="CV68" s="132"/>
      <c r="CW68" s="141"/>
      <c r="CY68" s="214"/>
      <c r="CZ68" s="214"/>
    </row>
    <row r="69" spans="1:104" s="18" customFormat="1" x14ac:dyDescent="0.25">
      <c r="A69" s="100">
        <v>2937</v>
      </c>
      <c r="B69" s="51" t="str">
        <f t="shared" si="2"/>
        <v>2937-302-1</v>
      </c>
      <c r="C69" s="52">
        <v>17</v>
      </c>
      <c r="D69" s="53" t="s">
        <v>205</v>
      </c>
      <c r="E69" s="53" t="s">
        <v>284</v>
      </c>
      <c r="F69" s="53"/>
      <c r="G69" s="53"/>
      <c r="H69" s="53"/>
      <c r="I69" s="70"/>
      <c r="J69" s="54"/>
      <c r="K69" s="54"/>
      <c r="L69" s="54"/>
      <c r="M69" s="218"/>
      <c r="N69" s="54"/>
      <c r="O69" s="54"/>
      <c r="P69" s="51"/>
      <c r="Q69" s="218"/>
      <c r="R69" s="218"/>
      <c r="S69" s="51"/>
      <c r="T69" s="51"/>
      <c r="U69" s="51"/>
      <c r="V69" s="219"/>
      <c r="W69" s="219"/>
      <c r="X69" s="220"/>
      <c r="Y69" s="55"/>
      <c r="Z69" s="55"/>
      <c r="AA69" s="219"/>
      <c r="AB69" s="219"/>
      <c r="AC69" s="51"/>
      <c r="AD69" s="51"/>
      <c r="AE69" s="218"/>
      <c r="AF69" s="218"/>
      <c r="AG69" s="55"/>
      <c r="AH69" s="56">
        <v>1</v>
      </c>
      <c r="AI69" s="57">
        <v>44323</v>
      </c>
      <c r="AJ69" s="58" t="s">
        <v>382</v>
      </c>
      <c r="AK69" s="59" t="s">
        <v>209</v>
      </c>
      <c r="AL69" s="59" t="s">
        <v>244</v>
      </c>
      <c r="AM69" s="60">
        <v>0.24305555555555555</v>
      </c>
      <c r="AN69" s="84">
        <v>0.2673611111111111</v>
      </c>
      <c r="AO69" s="84">
        <v>0.40972222222222227</v>
      </c>
      <c r="AP69" s="60">
        <v>0.42708333333333331</v>
      </c>
      <c r="AQ69" s="61">
        <f>IF(AP69&lt;AM69,(AP69+1)-AM69,AP69-AM69)</f>
        <v>0.18402777777777776</v>
      </c>
      <c r="AR69" s="61">
        <f>IF(AO69&lt;AN69,(AO69+1)-AN69,AO69-AN69)</f>
        <v>0.14236111111111116</v>
      </c>
      <c r="AS69" s="62">
        <f>IF(AR69&lt;&gt;0,1,"")</f>
        <v>1</v>
      </c>
      <c r="AT69" s="63">
        <f>IF(AM69&lt;&gt;0,AM69-(6/24)+1440,"")</f>
        <v>1439.9930555555557</v>
      </c>
      <c r="AU69" s="111">
        <v>13.3</v>
      </c>
      <c r="AV69" s="65"/>
      <c r="AW69" s="65"/>
      <c r="AX69" s="65"/>
      <c r="AY69" s="242">
        <v>25.4</v>
      </c>
      <c r="AZ69" s="66"/>
      <c r="BA69" s="64">
        <v>5.8</v>
      </c>
      <c r="BB69" s="66"/>
      <c r="BC69" s="51">
        <v>77147</v>
      </c>
      <c r="BD69" s="89">
        <f>BC69*0.0004536</f>
        <v>34.993879200000002</v>
      </c>
      <c r="BE69" s="67"/>
      <c r="BF69" s="68"/>
      <c r="BG69" s="68"/>
      <c r="BH69" s="69">
        <v>3</v>
      </c>
      <c r="BI69" s="70"/>
      <c r="BJ69" s="70"/>
      <c r="BK69" s="70"/>
      <c r="BL69" s="70"/>
      <c r="BM69" s="71"/>
      <c r="BN69" s="71"/>
      <c r="BO69" s="71"/>
      <c r="BP69" s="72">
        <v>3</v>
      </c>
      <c r="BQ69" s="73"/>
      <c r="BR69" s="73"/>
      <c r="BS69" s="73"/>
      <c r="BT69" s="74"/>
      <c r="BU69" s="75"/>
      <c r="BV69" s="74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212">
        <v>28.969000000000001</v>
      </c>
      <c r="CJ69" s="51">
        <v>16678</v>
      </c>
      <c r="CK69" s="65">
        <f>((CJ69/3.8)*6.7)/1000</f>
        <v>29.405947368421053</v>
      </c>
      <c r="CL69" s="51"/>
      <c r="CM69" s="67">
        <f>((CL69*6.7)/1)/1000</f>
        <v>0</v>
      </c>
      <c r="CN69" s="67">
        <f>IF(A69="","",IF(CK69=0,CM69,CK69)/2.2)</f>
        <v>13.366339712918659</v>
      </c>
      <c r="CO69" s="67">
        <f>IF(A69="","",(CP69/$BD$4))</f>
        <v>4388.8609944896352</v>
      </c>
      <c r="CP69" s="67">
        <f>IF(A69="","",IF(CJ69="",(AJ69*$BA$4),CJ69))</f>
        <v>16678</v>
      </c>
      <c r="CQ69" s="242">
        <f>CN69-AU69</f>
        <v>6.6339712918658478E-2</v>
      </c>
      <c r="CR69" s="67">
        <f>AY69-BA69</f>
        <v>19.599999999999998</v>
      </c>
      <c r="CS69" s="53"/>
      <c r="CT69" s="199">
        <v>44323</v>
      </c>
      <c r="CU69" s="200">
        <v>0.98958333333333337</v>
      </c>
      <c r="CV69" s="200">
        <v>3.8194444444444441E-2</v>
      </c>
      <c r="CW69" s="201" t="s">
        <v>523</v>
      </c>
      <c r="CY69" s="83" t="s">
        <v>697</v>
      </c>
      <c r="CZ69" s="228"/>
    </row>
    <row r="70" spans="1:104" s="18" customFormat="1" ht="13.8" thickBot="1" x14ac:dyDescent="0.3">
      <c r="A70" s="100">
        <v>2937</v>
      </c>
      <c r="B70" s="76" t="str">
        <f t="shared" si="2"/>
        <v>2937-303-2</v>
      </c>
      <c r="C70" s="77">
        <v>17</v>
      </c>
      <c r="D70" s="83" t="s">
        <v>205</v>
      </c>
      <c r="E70" s="83" t="s">
        <v>284</v>
      </c>
      <c r="F70" s="83"/>
      <c r="G70" s="83"/>
      <c r="H70" s="76"/>
      <c r="I70" s="76"/>
      <c r="J70" s="78"/>
      <c r="K70" s="78"/>
      <c r="L70" s="78"/>
      <c r="M70" s="221"/>
      <c r="N70" s="78"/>
      <c r="O70" s="78"/>
      <c r="P70" s="76"/>
      <c r="Q70" s="221"/>
      <c r="R70" s="221"/>
      <c r="S70" s="76"/>
      <c r="T70" s="76"/>
      <c r="U70" s="76"/>
      <c r="V70" s="222"/>
      <c r="W70" s="222"/>
      <c r="X70" s="222"/>
      <c r="Y70" s="79"/>
      <c r="Z70" s="79"/>
      <c r="AA70" s="223"/>
      <c r="AB70" s="223"/>
      <c r="AC70" s="76"/>
      <c r="AD70" s="76"/>
      <c r="AE70" s="221"/>
      <c r="AF70" s="221"/>
      <c r="AG70" s="79"/>
      <c r="AH70" s="80">
        <v>2</v>
      </c>
      <c r="AI70" s="81">
        <v>44323</v>
      </c>
      <c r="AJ70" s="82" t="s">
        <v>243</v>
      </c>
      <c r="AK70" s="83" t="s">
        <v>244</v>
      </c>
      <c r="AL70" s="83" t="s">
        <v>209</v>
      </c>
      <c r="AM70" s="84">
        <v>0.47222222222222227</v>
      </c>
      <c r="AN70" s="84">
        <v>0.48958333333333331</v>
      </c>
      <c r="AO70" s="84">
        <v>0.61458333333333337</v>
      </c>
      <c r="AP70" s="84">
        <v>0.62152777777777779</v>
      </c>
      <c r="AQ70" s="85">
        <f>IF(AP70&lt;AM70,(AP70+1)-AM70,AP70-AM70)</f>
        <v>0.14930555555555552</v>
      </c>
      <c r="AR70" s="85">
        <f>IF(AO70&lt;AN70,(AO70+1)-AN70,AO70-AN70)</f>
        <v>0.12500000000000006</v>
      </c>
      <c r="AS70" s="86">
        <f>IF(AR70&lt;&gt;0,1,"")</f>
        <v>1</v>
      </c>
      <c r="AT70" s="87">
        <f>IF(AM70&lt;&gt;0,AM70-(6/24)+1440,"")</f>
        <v>1440.2222222222222</v>
      </c>
      <c r="AU70" s="88">
        <v>20.73</v>
      </c>
      <c r="AV70" s="89"/>
      <c r="AW70" s="89"/>
      <c r="AX70" s="89"/>
      <c r="AY70" s="111">
        <v>27.3</v>
      </c>
      <c r="AZ70" s="88"/>
      <c r="BA70" s="88">
        <v>7.6</v>
      </c>
      <c r="BB70" s="88"/>
      <c r="BC70" s="90" t="s">
        <v>420</v>
      </c>
      <c r="BD70" s="89">
        <f>BC70*0.0004536</f>
        <v>46.401012000000001</v>
      </c>
      <c r="BE70" s="91"/>
      <c r="BF70" s="92"/>
      <c r="BG70" s="92"/>
      <c r="BH70" s="80">
        <v>4</v>
      </c>
      <c r="BI70" s="93"/>
      <c r="BJ70" s="93"/>
      <c r="BK70" s="93"/>
      <c r="BL70" s="93"/>
      <c r="BM70" s="94"/>
      <c r="BN70" s="94"/>
      <c r="BO70" s="94"/>
      <c r="BP70" s="95">
        <v>4</v>
      </c>
      <c r="BQ70" s="96"/>
      <c r="BR70" s="96"/>
      <c r="BS70" s="96"/>
      <c r="BT70" s="97"/>
      <c r="BU70" s="98"/>
      <c r="BV70" s="97"/>
      <c r="BW70" s="76"/>
      <c r="BX70" s="76"/>
      <c r="BY70" s="76"/>
      <c r="BZ70" s="76"/>
      <c r="CA70" s="76"/>
      <c r="CB70" s="76"/>
      <c r="CC70" s="76"/>
      <c r="CD70" s="76"/>
      <c r="CE70" s="76"/>
      <c r="CF70" s="76"/>
      <c r="CG70" s="76"/>
      <c r="CH70" s="76"/>
      <c r="CI70" s="212">
        <v>44.624000000000002</v>
      </c>
      <c r="CJ70" s="76"/>
      <c r="CK70" s="89">
        <f>((CJ70/3.8)*6.7)/1000</f>
        <v>0</v>
      </c>
      <c r="CL70" s="76">
        <v>6806</v>
      </c>
      <c r="CM70" s="91">
        <f>((CL70*6.7)/1)/1000</f>
        <v>45.600200000000001</v>
      </c>
      <c r="CN70" s="91">
        <f>IF(A70="","",IF(CK70=0,CM70,CK70)/2.2)</f>
        <v>20.727363636363634</v>
      </c>
      <c r="CO70" s="91">
        <f>IF(A70="","",(CP70/$BD$4))</f>
        <v>36167.281902650218</v>
      </c>
      <c r="CP70" s="91">
        <f>IF(A70="","",IF(CJ70="",(AJ70*$BA$4),CJ70))</f>
        <v>137438.37599999999</v>
      </c>
      <c r="CQ70" s="99">
        <f>CN70-AU70</f>
        <v>-2.6363636363662124E-3</v>
      </c>
      <c r="CR70" s="91">
        <f>AY70-BA70</f>
        <v>19.700000000000003</v>
      </c>
      <c r="CS70" s="168"/>
      <c r="CT70" s="81">
        <v>44323</v>
      </c>
      <c r="CU70" s="192">
        <v>0.40972222222222227</v>
      </c>
      <c r="CV70" s="192">
        <v>0.45833333333333331</v>
      </c>
      <c r="CW70" s="169" t="s">
        <v>522</v>
      </c>
      <c r="CY70" s="83" t="s">
        <v>697</v>
      </c>
      <c r="CZ70" s="83" t="s">
        <v>142</v>
      </c>
    </row>
    <row r="71" spans="1:104" s="18" customFormat="1" ht="13.8" hidden="1" thickBot="1" x14ac:dyDescent="0.3">
      <c r="A71" s="100"/>
      <c r="B71" s="76" t="str">
        <f t="shared" si="2"/>
        <v/>
      </c>
      <c r="C71" s="77" t="s">
        <v>142</v>
      </c>
      <c r="D71" s="83"/>
      <c r="E71" s="83"/>
      <c r="F71" s="83"/>
      <c r="G71" s="76"/>
      <c r="H71" s="76"/>
      <c r="I71" s="76"/>
      <c r="J71" s="78"/>
      <c r="K71" s="78"/>
      <c r="L71" s="78"/>
      <c r="M71" s="221"/>
      <c r="N71" s="78"/>
      <c r="O71" s="78"/>
      <c r="P71" s="76"/>
      <c r="Q71" s="221"/>
      <c r="R71" s="221"/>
      <c r="S71" s="76"/>
      <c r="T71" s="76"/>
      <c r="U71" s="76"/>
      <c r="V71" s="222"/>
      <c r="W71" s="222"/>
      <c r="X71" s="222"/>
      <c r="Y71" s="79"/>
      <c r="Z71" s="79"/>
      <c r="AA71" s="223"/>
      <c r="AB71" s="223"/>
      <c r="AC71" s="76"/>
      <c r="AD71" s="76"/>
      <c r="AE71" s="221"/>
      <c r="AF71" s="221"/>
      <c r="AG71" s="79"/>
      <c r="AH71" s="80">
        <v>3</v>
      </c>
      <c r="AI71" s="81"/>
      <c r="AJ71" s="82"/>
      <c r="AK71" s="83"/>
      <c r="AL71" s="83"/>
      <c r="AM71" s="84"/>
      <c r="AN71" s="84"/>
      <c r="AO71" s="84"/>
      <c r="AP71" s="84"/>
      <c r="AQ71" s="85">
        <f>IF(AP71&lt;AM71,(AP71+1)-AM71,AP71-AM71)</f>
        <v>0</v>
      </c>
      <c r="AR71" s="85">
        <f>IF(AO71&lt;AN71,(AO71+1)-AN71,AO71-AN71)</f>
        <v>0</v>
      </c>
      <c r="AS71" s="86" t="str">
        <f>IF(AR71&lt;&gt;0,1,"")</f>
        <v/>
      </c>
      <c r="AT71" s="87" t="str">
        <f>IF(AM71&lt;&gt;0,AM71-(6/24)+1440,"")</f>
        <v/>
      </c>
      <c r="AU71" s="88"/>
      <c r="AV71" s="89"/>
      <c r="AW71" s="89"/>
      <c r="AX71" s="89"/>
      <c r="AY71" s="88"/>
      <c r="AZ71" s="88"/>
      <c r="BA71" s="88"/>
      <c r="BB71" s="88"/>
      <c r="BC71" s="101"/>
      <c r="BD71" s="89">
        <f>BC71*0.0004536</f>
        <v>0</v>
      </c>
      <c r="BE71" s="91"/>
      <c r="BF71" s="92"/>
      <c r="BG71" s="92"/>
      <c r="BH71" s="80"/>
      <c r="BI71" s="93"/>
      <c r="BJ71" s="93"/>
      <c r="BK71" s="93"/>
      <c r="BL71" s="93"/>
      <c r="BM71" s="94"/>
      <c r="BN71" s="94"/>
      <c r="BO71" s="94"/>
      <c r="BP71" s="95"/>
      <c r="BQ71" s="96"/>
      <c r="BR71" s="96"/>
      <c r="BS71" s="96"/>
      <c r="BT71" s="97"/>
      <c r="BU71" s="98"/>
      <c r="BV71" s="97"/>
      <c r="BW71" s="76"/>
      <c r="BX71" s="76"/>
      <c r="BY71" s="76"/>
      <c r="BZ71" s="76"/>
      <c r="CA71" s="76"/>
      <c r="CB71" s="76"/>
      <c r="CC71" s="76"/>
      <c r="CD71" s="76"/>
      <c r="CE71" s="76"/>
      <c r="CF71" s="76"/>
      <c r="CG71" s="76"/>
      <c r="CH71" s="76"/>
      <c r="CI71" s="212"/>
      <c r="CJ71" s="76"/>
      <c r="CK71" s="89">
        <f>((CJ71/3.8)*6.7)/1000</f>
        <v>0</v>
      </c>
      <c r="CL71" s="76"/>
      <c r="CM71" s="91">
        <f>((CL71*6.7)/1)/1000</f>
        <v>0</v>
      </c>
      <c r="CN71" s="91" t="str">
        <f>IF(A71="","",IF(CK71=0,CM71,CK71)/2.2)</f>
        <v/>
      </c>
      <c r="CO71" s="91" t="str">
        <f>IF(A71="","",(CP71/$BD$4))</f>
        <v/>
      </c>
      <c r="CP71" s="91" t="str">
        <f>IF(A71="","",IF(CJ71="",(AJ71*$BA$4),CJ71))</f>
        <v/>
      </c>
      <c r="CQ71" s="99"/>
      <c r="CR71" s="91">
        <f>AY71-BA71</f>
        <v>0</v>
      </c>
      <c r="CS71" s="83" t="s">
        <v>142</v>
      </c>
      <c r="CT71" s="81"/>
      <c r="CU71" s="192"/>
      <c r="CV71" s="192"/>
      <c r="CW71" s="169"/>
      <c r="CY71" s="76"/>
      <c r="CZ71" s="76"/>
    </row>
    <row r="72" spans="1:104" s="18" customFormat="1" ht="13.8" hidden="1" thickBot="1" x14ac:dyDescent="0.3">
      <c r="A72" s="100"/>
      <c r="B72" s="76" t="str">
        <f t="shared" si="2"/>
        <v/>
      </c>
      <c r="C72" s="77"/>
      <c r="D72" s="83"/>
      <c r="E72" s="83"/>
      <c r="F72" s="83"/>
      <c r="G72" s="76"/>
      <c r="H72" s="76"/>
      <c r="I72" s="76"/>
      <c r="J72" s="78"/>
      <c r="K72" s="78"/>
      <c r="L72" s="78"/>
      <c r="M72" s="221"/>
      <c r="N72" s="78"/>
      <c r="O72" s="78"/>
      <c r="P72" s="76"/>
      <c r="Q72" s="221"/>
      <c r="R72" s="221"/>
      <c r="S72" s="76"/>
      <c r="T72" s="76"/>
      <c r="U72" s="76"/>
      <c r="V72" s="222"/>
      <c r="W72" s="222"/>
      <c r="X72" s="222"/>
      <c r="Y72" s="79"/>
      <c r="Z72" s="79"/>
      <c r="AA72" s="223"/>
      <c r="AB72" s="223"/>
      <c r="AC72" s="76"/>
      <c r="AD72" s="76"/>
      <c r="AE72" s="221"/>
      <c r="AF72" s="221"/>
      <c r="AG72" s="79"/>
      <c r="AH72" s="102">
        <v>4</v>
      </c>
      <c r="AI72" s="103"/>
      <c r="AJ72" s="104"/>
      <c r="AK72" s="105"/>
      <c r="AL72" s="106"/>
      <c r="AM72" s="107"/>
      <c r="AN72" s="107"/>
      <c r="AO72" s="107"/>
      <c r="AP72" s="107"/>
      <c r="AQ72" s="108">
        <f>IF(AP72&lt;AM72,(AP72+1)-AM72,AP72-AM72)</f>
        <v>0</v>
      </c>
      <c r="AR72" s="108">
        <f>IF(AO72&lt;AN72,(AO72+1)-AN72,AO72-AN72)</f>
        <v>0</v>
      </c>
      <c r="AS72" s="109" t="str">
        <f>IF(AR72&lt;&gt;0,1,"")</f>
        <v/>
      </c>
      <c r="AT72" s="110" t="str">
        <f>IF(AM72&lt;&gt;0,AM72-(6/24)+1440,"")</f>
        <v/>
      </c>
      <c r="AU72" s="111"/>
      <c r="AV72" s="112"/>
      <c r="AW72" s="112"/>
      <c r="AX72" s="112"/>
      <c r="AY72" s="111"/>
      <c r="AZ72" s="111"/>
      <c r="BA72" s="111"/>
      <c r="BB72" s="111"/>
      <c r="BC72" s="113"/>
      <c r="BD72" s="112">
        <f>BC72*0.0004536</f>
        <v>0</v>
      </c>
      <c r="BE72" s="114"/>
      <c r="BF72" s="115"/>
      <c r="BG72" s="115"/>
      <c r="BH72" s="102"/>
      <c r="BI72" s="116"/>
      <c r="BJ72" s="116"/>
      <c r="BK72" s="116"/>
      <c r="BL72" s="116"/>
      <c r="BM72" s="117"/>
      <c r="BN72" s="117"/>
      <c r="BO72" s="117"/>
      <c r="BP72" s="118"/>
      <c r="BQ72" s="119"/>
      <c r="BR72" s="119"/>
      <c r="BS72" s="119"/>
      <c r="BT72" s="120"/>
      <c r="BU72" s="121"/>
      <c r="BV72" s="120"/>
      <c r="BW72" s="122"/>
      <c r="BX72" s="122"/>
      <c r="BY72" s="122"/>
      <c r="BZ72" s="122"/>
      <c r="CA72" s="122"/>
      <c r="CB72" s="122"/>
      <c r="CC72" s="122"/>
      <c r="CD72" s="122"/>
      <c r="CE72" s="122"/>
      <c r="CF72" s="122"/>
      <c r="CG72" s="122"/>
      <c r="CH72" s="122"/>
      <c r="CI72" s="213"/>
      <c r="CJ72" s="122"/>
      <c r="CK72" s="112">
        <f>((CJ72/3.8)*6.7)/1000</f>
        <v>0</v>
      </c>
      <c r="CL72" s="122"/>
      <c r="CM72" s="114">
        <f>((CL72*6.7)/1)/1000</f>
        <v>0</v>
      </c>
      <c r="CN72" s="114" t="str">
        <f>IF(A72="","",IF(CK72=0,CM72,CK72)/2.2)</f>
        <v/>
      </c>
      <c r="CO72" s="114" t="str">
        <f>IF(A72="","",(CP72/$BD$4))</f>
        <v/>
      </c>
      <c r="CP72" s="114" t="str">
        <f>IF(A72="","",IF(CJ72="",(AJ72*$BA$4),CJ72))</f>
        <v/>
      </c>
      <c r="CQ72" s="123"/>
      <c r="CR72" s="114">
        <f>AY72-BA72</f>
        <v>0</v>
      </c>
      <c r="CS72" s="122"/>
      <c r="CT72" s="202"/>
      <c r="CU72" s="203"/>
      <c r="CV72" s="203"/>
      <c r="CW72" s="204"/>
      <c r="CY72" s="76"/>
      <c r="CZ72" s="76"/>
    </row>
    <row r="73" spans="1:104" s="18" customFormat="1" ht="13.8" hidden="1" thickBot="1" x14ac:dyDescent="0.3">
      <c r="A73" s="124"/>
      <c r="B73" s="125" t="str">
        <f t="shared" si="2"/>
        <v/>
      </c>
      <c r="C73" s="126"/>
      <c r="D73" s="127"/>
      <c r="E73" s="127"/>
      <c r="F73" s="127"/>
      <c r="G73" s="127"/>
      <c r="H73" s="127"/>
      <c r="I73" s="128"/>
      <c r="J73" s="128"/>
      <c r="K73" s="128"/>
      <c r="L73" s="128"/>
      <c r="M73" s="224"/>
      <c r="N73" s="128"/>
      <c r="O73" s="128"/>
      <c r="P73" s="125"/>
      <c r="Q73" s="224"/>
      <c r="R73" s="224"/>
      <c r="S73" s="125"/>
      <c r="T73" s="125"/>
      <c r="U73" s="125"/>
      <c r="V73" s="225"/>
      <c r="W73" s="225"/>
      <c r="X73" s="225"/>
      <c r="Y73" s="129"/>
      <c r="Z73" s="129"/>
      <c r="AA73" s="226"/>
      <c r="AB73" s="226"/>
      <c r="AC73" s="125"/>
      <c r="AD73" s="125"/>
      <c r="AE73" s="224"/>
      <c r="AF73" s="224"/>
      <c r="AG73" s="130"/>
      <c r="AH73" s="238" t="s">
        <v>141</v>
      </c>
      <c r="AI73" s="239"/>
      <c r="AJ73" s="131"/>
      <c r="AK73" s="132"/>
      <c r="AL73" s="132"/>
      <c r="AM73" s="132"/>
      <c r="AN73" s="132"/>
      <c r="AO73" s="132"/>
      <c r="AP73" s="133"/>
      <c r="AQ73" s="133">
        <f>SUM(AQ69:AQ72)</f>
        <v>0.33333333333333326</v>
      </c>
      <c r="AR73" s="133">
        <f>SUM(AR69:AR72)</f>
        <v>0.26736111111111122</v>
      </c>
      <c r="AS73" s="134">
        <f>SUM(AS69:AS72)</f>
        <v>2</v>
      </c>
      <c r="AT73" s="134"/>
      <c r="AU73" s="132"/>
      <c r="AV73" s="135"/>
      <c r="AW73" s="135"/>
      <c r="AX73" s="135"/>
      <c r="AY73" s="132"/>
      <c r="AZ73" s="132"/>
      <c r="BA73" s="132"/>
      <c r="BB73" s="132"/>
      <c r="BC73" s="136"/>
      <c r="BD73" s="135"/>
      <c r="BE73" s="135"/>
      <c r="BF73" s="137"/>
      <c r="BG73" s="137"/>
      <c r="BH73" s="239"/>
      <c r="BI73" s="239"/>
      <c r="BJ73" s="239"/>
      <c r="BK73" s="138"/>
      <c r="BL73" s="138"/>
      <c r="BM73" s="138"/>
      <c r="BN73" s="138"/>
      <c r="BO73" s="138"/>
      <c r="BP73" s="139"/>
      <c r="BQ73" s="139"/>
      <c r="BR73" s="139"/>
      <c r="BS73" s="139"/>
      <c r="BT73" s="140"/>
      <c r="BU73" s="140"/>
      <c r="BV73" s="140"/>
      <c r="BW73" s="132"/>
      <c r="BX73" s="132"/>
      <c r="BY73" s="132"/>
      <c r="BZ73" s="132"/>
      <c r="CA73" s="132"/>
      <c r="CB73" s="132"/>
      <c r="CC73" s="132"/>
      <c r="CD73" s="132"/>
      <c r="CE73" s="132"/>
      <c r="CF73" s="132"/>
      <c r="CG73" s="132"/>
      <c r="CH73" s="132"/>
      <c r="CI73" s="214"/>
      <c r="CJ73" s="132"/>
      <c r="CK73" s="135">
        <f>SUM(CK69:CK72)</f>
        <v>29.405947368421053</v>
      </c>
      <c r="CL73" s="132"/>
      <c r="CM73" s="135">
        <f>SUM(CM69:CM72)</f>
        <v>45.600200000000001</v>
      </c>
      <c r="CN73" s="135">
        <f>SUM(CN69:CN72)</f>
        <v>34.093703349282293</v>
      </c>
      <c r="CO73" s="135">
        <f>SUM(CO69:CO72)</f>
        <v>40556.142897139856</v>
      </c>
      <c r="CP73" s="135">
        <f>SUM(CP69:CP72)</f>
        <v>154116.37599999999</v>
      </c>
      <c r="CQ73" s="135">
        <f>SUM(CQ69:CQ72)</f>
        <v>6.3703349282292265E-2</v>
      </c>
      <c r="CR73" s="132"/>
      <c r="CS73" s="132"/>
      <c r="CT73" s="132"/>
      <c r="CU73" s="132"/>
      <c r="CV73" s="132"/>
      <c r="CW73" s="141"/>
      <c r="CY73" s="214"/>
      <c r="CZ73" s="214"/>
    </row>
    <row r="74" spans="1:104" s="18" customFormat="1" x14ac:dyDescent="0.25">
      <c r="A74" s="100">
        <v>2938</v>
      </c>
      <c r="B74" s="51" t="str">
        <f t="shared" si="2"/>
        <v>2938-1302-1</v>
      </c>
      <c r="C74" s="52">
        <v>20</v>
      </c>
      <c r="D74" s="53" t="s">
        <v>210</v>
      </c>
      <c r="E74" s="53" t="s">
        <v>262</v>
      </c>
      <c r="F74" s="53"/>
      <c r="G74" s="53"/>
      <c r="H74" s="53"/>
      <c r="I74" s="70"/>
      <c r="J74" s="54"/>
      <c r="K74" s="54"/>
      <c r="L74" s="54"/>
      <c r="M74" s="218"/>
      <c r="N74" s="54"/>
      <c r="O74" s="54"/>
      <c r="P74" s="51"/>
      <c r="Q74" s="218"/>
      <c r="R74" s="218"/>
      <c r="S74" s="51"/>
      <c r="T74" s="51"/>
      <c r="U74" s="51"/>
      <c r="V74" s="219"/>
      <c r="W74" s="219"/>
      <c r="X74" s="220"/>
      <c r="Y74" s="55"/>
      <c r="Z74" s="55"/>
      <c r="AA74" s="219"/>
      <c r="AB74" s="219"/>
      <c r="AC74" s="51"/>
      <c r="AD74" s="51"/>
      <c r="AE74" s="218"/>
      <c r="AF74" s="218"/>
      <c r="AG74" s="55"/>
      <c r="AH74" s="56">
        <v>1</v>
      </c>
      <c r="AI74" s="57">
        <v>44324</v>
      </c>
      <c r="AJ74" s="58" t="s">
        <v>378</v>
      </c>
      <c r="AK74" s="59" t="s">
        <v>209</v>
      </c>
      <c r="AL74" s="59" t="s">
        <v>244</v>
      </c>
      <c r="AM74" s="60">
        <v>0.20138888888888887</v>
      </c>
      <c r="AN74" s="84">
        <v>0.22569444444444445</v>
      </c>
      <c r="AO74" s="84">
        <v>0.37152777777777773</v>
      </c>
      <c r="AP74" s="60">
        <v>0.3923611111111111</v>
      </c>
      <c r="AQ74" s="61">
        <f>IF(AP74&lt;AM74,(AP74+1)-AM74,AP74-AM74)</f>
        <v>0.19097222222222224</v>
      </c>
      <c r="AR74" s="61">
        <f>IF(AO74&lt;AN74,(AO74+1)-AN74,AO74-AN74)</f>
        <v>0.14583333333333329</v>
      </c>
      <c r="AS74" s="62">
        <f>IF(AR74&lt;&gt;0,1,"")</f>
        <v>1</v>
      </c>
      <c r="AT74" s="63">
        <f>IF(AM74&lt;&gt;0,AM74-(6/24)+1440,"")</f>
        <v>1439.9513888888889</v>
      </c>
      <c r="AU74" s="258">
        <v>19.25</v>
      </c>
      <c r="AV74" s="65"/>
      <c r="AW74" s="65"/>
      <c r="AX74" s="65"/>
      <c r="AY74" s="242">
        <v>25.9</v>
      </c>
      <c r="AZ74" s="66"/>
      <c r="BA74" s="64">
        <v>4.5999999999999996</v>
      </c>
      <c r="BB74" s="66"/>
      <c r="BC74" s="51">
        <v>95557</v>
      </c>
      <c r="BD74" s="89">
        <f>BC74*0.0004536</f>
        <v>43.344655200000005</v>
      </c>
      <c r="BE74" s="67"/>
      <c r="BF74" s="68"/>
      <c r="BG74" s="68"/>
      <c r="BH74" s="69">
        <v>3</v>
      </c>
      <c r="BI74" s="70"/>
      <c r="BJ74" s="70"/>
      <c r="BK74" s="70"/>
      <c r="BL74" s="70"/>
      <c r="BM74" s="71"/>
      <c r="BN74" s="71"/>
      <c r="BO74" s="71"/>
      <c r="BP74" s="72">
        <v>3</v>
      </c>
      <c r="BQ74" s="73"/>
      <c r="BR74" s="73"/>
      <c r="BS74" s="73"/>
      <c r="BT74" s="74"/>
      <c r="BU74" s="75"/>
      <c r="BV74" s="74"/>
      <c r="BW74" s="51"/>
      <c r="BX74" s="51"/>
      <c r="BY74" s="51"/>
      <c r="BZ74" s="51"/>
      <c r="CA74" s="51"/>
      <c r="CB74" s="51"/>
      <c r="CC74" s="51"/>
      <c r="CD74" s="51"/>
      <c r="CE74" s="51"/>
      <c r="CF74" s="51"/>
      <c r="CG74" s="51"/>
      <c r="CH74" s="51"/>
      <c r="CI74" s="212">
        <v>40.409799999999997</v>
      </c>
      <c r="CJ74" s="51">
        <v>24019</v>
      </c>
      <c r="CK74" s="65">
        <f>((CJ74/3.8)*6.7)/1000</f>
        <v>42.349289473684216</v>
      </c>
      <c r="CL74" s="51"/>
      <c r="CM74" s="67">
        <f>((CL74*6.7)/1)/1000</f>
        <v>0</v>
      </c>
      <c r="CN74" s="67">
        <f>IF(A74="","",IF(CK74=0,CM74,CK74)/2.2)</f>
        <v>19.249677033492823</v>
      </c>
      <c r="CO74" s="67">
        <f>IF(A74="","",(CP74/$BD$4))</f>
        <v>6320.6650813434799</v>
      </c>
      <c r="CP74" s="67">
        <f>IF(A74="","",IF(CJ74="",(AJ74*$BA$4),CJ74))</f>
        <v>24019</v>
      </c>
      <c r="CQ74" s="242">
        <f>CN74-AU74</f>
        <v>-3.2296650717711373E-4</v>
      </c>
      <c r="CR74" s="67">
        <f>AY74-BA74</f>
        <v>21.299999999999997</v>
      </c>
      <c r="CS74" s="53" t="s">
        <v>142</v>
      </c>
      <c r="CT74" s="199">
        <v>44323</v>
      </c>
      <c r="CU74" s="200">
        <v>0.92708333333333337</v>
      </c>
      <c r="CV74" s="200">
        <v>0.99305555555555547</v>
      </c>
      <c r="CW74" s="201" t="s">
        <v>523</v>
      </c>
      <c r="CY74" s="83" t="s">
        <v>697</v>
      </c>
      <c r="CZ74" s="228"/>
    </row>
    <row r="75" spans="1:104" s="18" customFormat="1" ht="13.8" thickBot="1" x14ac:dyDescent="0.3">
      <c r="A75" s="100">
        <v>2938</v>
      </c>
      <c r="B75" s="76" t="str">
        <f t="shared" si="2"/>
        <v>2938-303-2</v>
      </c>
      <c r="C75" s="77">
        <v>20</v>
      </c>
      <c r="D75" s="83" t="s">
        <v>210</v>
      </c>
      <c r="E75" s="83" t="s">
        <v>262</v>
      </c>
      <c r="F75" s="83"/>
      <c r="G75" s="83"/>
      <c r="H75" s="76"/>
      <c r="I75" s="76"/>
      <c r="J75" s="78"/>
      <c r="K75" s="78"/>
      <c r="L75" s="78"/>
      <c r="M75" s="221"/>
      <c r="N75" s="78"/>
      <c r="O75" s="78"/>
      <c r="P75" s="76"/>
      <c r="Q75" s="221"/>
      <c r="R75" s="221"/>
      <c r="S75" s="76"/>
      <c r="T75" s="76"/>
      <c r="U75" s="76"/>
      <c r="V75" s="222"/>
      <c r="W75" s="222"/>
      <c r="X75" s="222"/>
      <c r="Y75" s="79"/>
      <c r="Z75" s="79"/>
      <c r="AA75" s="223"/>
      <c r="AB75" s="223"/>
      <c r="AC75" s="76"/>
      <c r="AD75" s="76"/>
      <c r="AE75" s="221"/>
      <c r="AF75" s="221"/>
      <c r="AG75" s="79"/>
      <c r="AH75" s="80">
        <v>2</v>
      </c>
      <c r="AI75" s="81">
        <v>44324</v>
      </c>
      <c r="AJ75" s="82" t="s">
        <v>243</v>
      </c>
      <c r="AK75" s="83" t="s">
        <v>244</v>
      </c>
      <c r="AL75" s="83" t="s">
        <v>209</v>
      </c>
      <c r="AM75" s="84">
        <v>0.42708333333333331</v>
      </c>
      <c r="AN75" s="84">
        <v>0.44097222222222227</v>
      </c>
      <c r="AO75" s="84">
        <v>0.5625</v>
      </c>
      <c r="AP75" s="84">
        <v>0.57291666666666663</v>
      </c>
      <c r="AQ75" s="85">
        <f>IF(AP75&lt;AM75,(AP75+1)-AM75,AP75-AM75)</f>
        <v>0.14583333333333331</v>
      </c>
      <c r="AR75" s="85">
        <f>IF(AO75&lt;AN75,(AO75+1)-AN75,AO75-AN75)</f>
        <v>0.12152777777777773</v>
      </c>
      <c r="AS75" s="86">
        <f>IF(AR75&lt;&gt;0,1,"")</f>
        <v>1</v>
      </c>
      <c r="AT75" s="87">
        <f>IF(AM75&lt;&gt;0,AM75-(6/24)+1440,"")</f>
        <v>1440.1770833333333</v>
      </c>
      <c r="AU75" s="88">
        <v>21.7</v>
      </c>
      <c r="AV75" s="89"/>
      <c r="AW75" s="89"/>
      <c r="AX75" s="89"/>
      <c r="AY75" s="111">
        <v>26.3</v>
      </c>
      <c r="AZ75" s="88"/>
      <c r="BA75" s="88">
        <v>7.3</v>
      </c>
      <c r="BB75" s="88"/>
      <c r="BC75" s="90" t="s">
        <v>418</v>
      </c>
      <c r="BD75" s="89">
        <f>BC75*0.0004536</f>
        <v>46.403280000000002</v>
      </c>
      <c r="BE75" s="91"/>
      <c r="BF75" s="92"/>
      <c r="BG75" s="92"/>
      <c r="BH75" s="80">
        <v>4</v>
      </c>
      <c r="BI75" s="93"/>
      <c r="BJ75" s="93"/>
      <c r="BK75" s="93"/>
      <c r="BL75" s="93"/>
      <c r="BM75" s="94"/>
      <c r="BN75" s="94"/>
      <c r="BO75" s="94"/>
      <c r="BP75" s="95">
        <v>4</v>
      </c>
      <c r="BQ75" s="96"/>
      <c r="BR75" s="96"/>
      <c r="BS75" s="96"/>
      <c r="BT75" s="97"/>
      <c r="BU75" s="98"/>
      <c r="BV75" s="97"/>
      <c r="BW75" s="76"/>
      <c r="BX75" s="76"/>
      <c r="BY75" s="76"/>
      <c r="BZ75" s="76"/>
      <c r="CA75" s="76"/>
      <c r="CB75" s="76"/>
      <c r="CC75" s="76"/>
      <c r="CD75" s="76"/>
      <c r="CE75" s="76"/>
      <c r="CF75" s="76"/>
      <c r="CG75" s="76"/>
      <c r="CH75" s="76"/>
      <c r="CI75" s="212">
        <v>44.155000000000001</v>
      </c>
      <c r="CJ75" s="76"/>
      <c r="CK75" s="89">
        <f>((CJ75/3.8)*6.7)/1000</f>
        <v>0</v>
      </c>
      <c r="CL75" s="76">
        <v>7127</v>
      </c>
      <c r="CM75" s="91">
        <f>((CL75*6.7)/1)/1000</f>
        <v>47.750900000000001</v>
      </c>
      <c r="CN75" s="91">
        <f>IF(A75="","",IF(CK75=0,CM75,CK75)/2.2)</f>
        <v>21.704954545454545</v>
      </c>
      <c r="CO75" s="91">
        <f>IF(A75="","",(CP75/$BD$4))</f>
        <v>36167.281902650218</v>
      </c>
      <c r="CP75" s="91">
        <f>IF(A75="","",IF(CJ75="",(AJ75*$BA$4),CJ75))</f>
        <v>137438.37599999999</v>
      </c>
      <c r="CQ75" s="99">
        <f>CN75-AU75</f>
        <v>4.9545454545452117E-3</v>
      </c>
      <c r="CR75" s="91">
        <f>AY75-BA75</f>
        <v>19</v>
      </c>
      <c r="CS75" s="168"/>
      <c r="CT75" s="81">
        <v>44324</v>
      </c>
      <c r="CU75" s="192">
        <v>0.36458333333333331</v>
      </c>
      <c r="CV75" s="192">
        <v>0.40625</v>
      </c>
      <c r="CW75" s="169" t="s">
        <v>522</v>
      </c>
      <c r="CY75" s="83" t="s">
        <v>697</v>
      </c>
      <c r="CZ75" s="83" t="s">
        <v>142</v>
      </c>
    </row>
    <row r="76" spans="1:104" s="18" customFormat="1" ht="13.8" hidden="1" thickBot="1" x14ac:dyDescent="0.3">
      <c r="A76" s="100"/>
      <c r="B76" s="76" t="str">
        <f t="shared" si="2"/>
        <v/>
      </c>
      <c r="C76" s="77" t="s">
        <v>142</v>
      </c>
      <c r="D76" s="83"/>
      <c r="E76" s="83"/>
      <c r="F76" s="83"/>
      <c r="G76" s="76"/>
      <c r="H76" s="76"/>
      <c r="I76" s="76"/>
      <c r="J76" s="78"/>
      <c r="K76" s="78"/>
      <c r="L76" s="78"/>
      <c r="M76" s="221"/>
      <c r="N76" s="78"/>
      <c r="O76" s="78"/>
      <c r="P76" s="76"/>
      <c r="Q76" s="221"/>
      <c r="R76" s="221"/>
      <c r="S76" s="76"/>
      <c r="T76" s="76"/>
      <c r="U76" s="76"/>
      <c r="V76" s="222"/>
      <c r="W76" s="222"/>
      <c r="X76" s="222"/>
      <c r="Y76" s="79"/>
      <c r="Z76" s="79"/>
      <c r="AA76" s="223"/>
      <c r="AB76" s="223"/>
      <c r="AC76" s="76"/>
      <c r="AD76" s="76"/>
      <c r="AE76" s="221"/>
      <c r="AF76" s="221"/>
      <c r="AG76" s="79"/>
      <c r="AH76" s="80">
        <v>3</v>
      </c>
      <c r="AI76" s="81"/>
      <c r="AJ76" s="82"/>
      <c r="AK76" s="83"/>
      <c r="AL76" s="83"/>
      <c r="AM76" s="84"/>
      <c r="AN76" s="84"/>
      <c r="AO76" s="84"/>
      <c r="AP76" s="84"/>
      <c r="AQ76" s="85">
        <f>IF(AP76&lt;AM76,(AP76+1)-AM76,AP76-AM76)</f>
        <v>0</v>
      </c>
      <c r="AR76" s="85">
        <f>IF(AO76&lt;AN76,(AO76+1)-AN76,AO76-AN76)</f>
        <v>0</v>
      </c>
      <c r="AS76" s="86" t="str">
        <f>IF(AR76&lt;&gt;0,1,"")</f>
        <v/>
      </c>
      <c r="AT76" s="87" t="str">
        <f>IF(AM76&lt;&gt;0,AM76-(6/24)+1440,"")</f>
        <v/>
      </c>
      <c r="AU76" s="88"/>
      <c r="AV76" s="89"/>
      <c r="AW76" s="89"/>
      <c r="AX76" s="89"/>
      <c r="AY76" s="88"/>
      <c r="AZ76" s="88"/>
      <c r="BA76" s="88"/>
      <c r="BB76" s="88"/>
      <c r="BC76" s="101"/>
      <c r="BD76" s="89">
        <f>BC76*0.0004536</f>
        <v>0</v>
      </c>
      <c r="BE76" s="91"/>
      <c r="BF76" s="92"/>
      <c r="BG76" s="92"/>
      <c r="BH76" s="80"/>
      <c r="BI76" s="93"/>
      <c r="BJ76" s="93"/>
      <c r="BK76" s="93"/>
      <c r="BL76" s="93"/>
      <c r="BM76" s="94"/>
      <c r="BN76" s="94"/>
      <c r="BO76" s="94"/>
      <c r="BP76" s="95"/>
      <c r="BQ76" s="96"/>
      <c r="BR76" s="96"/>
      <c r="BS76" s="96"/>
      <c r="BT76" s="97"/>
      <c r="BU76" s="98"/>
      <c r="BV76" s="97"/>
      <c r="BW76" s="76"/>
      <c r="BX76" s="76"/>
      <c r="BY76" s="76"/>
      <c r="BZ76" s="76"/>
      <c r="CA76" s="76"/>
      <c r="CB76" s="76"/>
      <c r="CC76" s="76"/>
      <c r="CD76" s="76"/>
      <c r="CE76" s="76"/>
      <c r="CF76" s="76"/>
      <c r="CG76" s="76"/>
      <c r="CH76" s="76"/>
      <c r="CI76" s="212"/>
      <c r="CJ76" s="76"/>
      <c r="CK76" s="89">
        <f>((CJ76/3.8)*6.7)/1000</f>
        <v>0</v>
      </c>
      <c r="CL76" s="76"/>
      <c r="CM76" s="91">
        <f>((CL76*6.7)/1)/1000</f>
        <v>0</v>
      </c>
      <c r="CN76" s="91" t="str">
        <f>IF(A76="","",IF(CK76=0,CM76,CK76)/2.2)</f>
        <v/>
      </c>
      <c r="CO76" s="91" t="str">
        <f>IF(A76="","",(CP76/$BD$4))</f>
        <v/>
      </c>
      <c r="CP76" s="91" t="str">
        <f>IF(A76="","",IF(CJ76="",(AJ76*$BA$4),CJ76))</f>
        <v/>
      </c>
      <c r="CQ76" s="99"/>
      <c r="CR76" s="91">
        <f>AY76-BA76</f>
        <v>0</v>
      </c>
      <c r="CS76" s="83" t="s">
        <v>142</v>
      </c>
      <c r="CT76" s="81"/>
      <c r="CU76" s="192"/>
      <c r="CV76" s="192"/>
      <c r="CW76" s="169"/>
      <c r="CY76" s="76"/>
      <c r="CZ76" s="76"/>
    </row>
    <row r="77" spans="1:104" s="18" customFormat="1" ht="13.8" hidden="1" thickBot="1" x14ac:dyDescent="0.3">
      <c r="A77" s="100"/>
      <c r="B77" s="76" t="str">
        <f t="shared" si="2"/>
        <v/>
      </c>
      <c r="C77" s="77"/>
      <c r="D77" s="83"/>
      <c r="E77" s="83"/>
      <c r="F77" s="83"/>
      <c r="G77" s="76"/>
      <c r="H77" s="76"/>
      <c r="I77" s="76"/>
      <c r="J77" s="78"/>
      <c r="K77" s="78"/>
      <c r="L77" s="78"/>
      <c r="M77" s="221"/>
      <c r="N77" s="78"/>
      <c r="O77" s="78"/>
      <c r="P77" s="76"/>
      <c r="Q77" s="221"/>
      <c r="R77" s="221"/>
      <c r="S77" s="76"/>
      <c r="T77" s="76"/>
      <c r="U77" s="76"/>
      <c r="V77" s="222"/>
      <c r="W77" s="222"/>
      <c r="X77" s="222"/>
      <c r="Y77" s="79"/>
      <c r="Z77" s="79"/>
      <c r="AA77" s="223"/>
      <c r="AB77" s="223"/>
      <c r="AC77" s="76"/>
      <c r="AD77" s="76"/>
      <c r="AE77" s="221"/>
      <c r="AF77" s="221"/>
      <c r="AG77" s="79"/>
      <c r="AH77" s="102">
        <v>4</v>
      </c>
      <c r="AI77" s="103"/>
      <c r="AJ77" s="104"/>
      <c r="AK77" s="105"/>
      <c r="AL77" s="106"/>
      <c r="AM77" s="107"/>
      <c r="AN77" s="107"/>
      <c r="AO77" s="107"/>
      <c r="AP77" s="107"/>
      <c r="AQ77" s="108">
        <f>IF(AP77&lt;AM77,(AP77+1)-AM77,AP77-AM77)</f>
        <v>0</v>
      </c>
      <c r="AR77" s="108">
        <f>IF(AO77&lt;AN77,(AO77+1)-AN77,AO77-AN77)</f>
        <v>0</v>
      </c>
      <c r="AS77" s="109" t="str">
        <f>IF(AR77&lt;&gt;0,1,"")</f>
        <v/>
      </c>
      <c r="AT77" s="110" t="str">
        <f>IF(AM77&lt;&gt;0,AM77-(6/24)+1440,"")</f>
        <v/>
      </c>
      <c r="AU77" s="111"/>
      <c r="AV77" s="112"/>
      <c r="AW77" s="112"/>
      <c r="AX77" s="112"/>
      <c r="AY77" s="111"/>
      <c r="AZ77" s="111"/>
      <c r="BA77" s="111"/>
      <c r="BB77" s="111"/>
      <c r="BC77" s="113"/>
      <c r="BD77" s="112">
        <f>BC77*0.0004536</f>
        <v>0</v>
      </c>
      <c r="BE77" s="114"/>
      <c r="BF77" s="115"/>
      <c r="BG77" s="115"/>
      <c r="BH77" s="102"/>
      <c r="BI77" s="116"/>
      <c r="BJ77" s="116"/>
      <c r="BK77" s="116"/>
      <c r="BL77" s="116"/>
      <c r="BM77" s="117"/>
      <c r="BN77" s="117"/>
      <c r="BO77" s="117"/>
      <c r="BP77" s="118"/>
      <c r="BQ77" s="119"/>
      <c r="BR77" s="119"/>
      <c r="BS77" s="119"/>
      <c r="BT77" s="120"/>
      <c r="BU77" s="121"/>
      <c r="BV77" s="120"/>
      <c r="BW77" s="122"/>
      <c r="BX77" s="122"/>
      <c r="BY77" s="122"/>
      <c r="BZ77" s="122"/>
      <c r="CA77" s="122"/>
      <c r="CB77" s="122"/>
      <c r="CC77" s="122"/>
      <c r="CD77" s="122"/>
      <c r="CE77" s="122"/>
      <c r="CF77" s="122"/>
      <c r="CG77" s="122"/>
      <c r="CH77" s="122"/>
      <c r="CI77" s="213"/>
      <c r="CJ77" s="122"/>
      <c r="CK77" s="112">
        <f>((CJ77/3.8)*6.7)/1000</f>
        <v>0</v>
      </c>
      <c r="CL77" s="122"/>
      <c r="CM77" s="114">
        <f>((CL77*6.7)/1)/1000</f>
        <v>0</v>
      </c>
      <c r="CN77" s="114" t="str">
        <f>IF(A77="","",IF(CK77=0,CM77,CK77)/2.2)</f>
        <v/>
      </c>
      <c r="CO77" s="114" t="str">
        <f>IF(A77="","",(CP77/$BD$4))</f>
        <v/>
      </c>
      <c r="CP77" s="114" t="str">
        <f>IF(A77="","",IF(CJ77="",(AJ77*$BA$4),CJ77))</f>
        <v/>
      </c>
      <c r="CQ77" s="123"/>
      <c r="CR77" s="114">
        <f>AY77-BA77</f>
        <v>0</v>
      </c>
      <c r="CS77" s="122"/>
      <c r="CT77" s="202"/>
      <c r="CU77" s="203"/>
      <c r="CV77" s="203"/>
      <c r="CW77" s="204"/>
      <c r="CY77" s="76"/>
      <c r="CZ77" s="76"/>
    </row>
    <row r="78" spans="1:104" s="18" customFormat="1" ht="13.8" hidden="1" thickBot="1" x14ac:dyDescent="0.3">
      <c r="A78" s="124"/>
      <c r="B78" s="125" t="str">
        <f t="shared" si="2"/>
        <v/>
      </c>
      <c r="C78" s="126"/>
      <c r="D78" s="127"/>
      <c r="E78" s="127"/>
      <c r="F78" s="127"/>
      <c r="G78" s="127"/>
      <c r="H78" s="127"/>
      <c r="I78" s="128"/>
      <c r="J78" s="128"/>
      <c r="K78" s="128"/>
      <c r="L78" s="128"/>
      <c r="M78" s="224"/>
      <c r="N78" s="128"/>
      <c r="O78" s="128"/>
      <c r="P78" s="125"/>
      <c r="Q78" s="224"/>
      <c r="R78" s="224"/>
      <c r="S78" s="125"/>
      <c r="T78" s="125"/>
      <c r="U78" s="125"/>
      <c r="V78" s="225"/>
      <c r="W78" s="225"/>
      <c r="X78" s="225"/>
      <c r="Y78" s="129"/>
      <c r="Z78" s="129"/>
      <c r="AA78" s="226"/>
      <c r="AB78" s="226"/>
      <c r="AC78" s="125"/>
      <c r="AD78" s="125"/>
      <c r="AE78" s="224"/>
      <c r="AF78" s="224"/>
      <c r="AG78" s="130"/>
      <c r="AH78" s="238" t="s">
        <v>141</v>
      </c>
      <c r="AI78" s="239"/>
      <c r="AJ78" s="131"/>
      <c r="AK78" s="132"/>
      <c r="AL78" s="132"/>
      <c r="AM78" s="132"/>
      <c r="AN78" s="132"/>
      <c r="AO78" s="132"/>
      <c r="AP78" s="133"/>
      <c r="AQ78" s="133">
        <f>SUM(AQ74:AQ77)</f>
        <v>0.33680555555555558</v>
      </c>
      <c r="AR78" s="133">
        <f>SUM(AR74:AR77)</f>
        <v>0.26736111111111105</v>
      </c>
      <c r="AS78" s="134">
        <f>SUM(AS74:AS77)</f>
        <v>2</v>
      </c>
      <c r="AT78" s="134"/>
      <c r="AU78" s="132"/>
      <c r="AV78" s="135"/>
      <c r="AW78" s="135"/>
      <c r="AX78" s="135"/>
      <c r="AY78" s="132"/>
      <c r="AZ78" s="132"/>
      <c r="BA78" s="132"/>
      <c r="BB78" s="132"/>
      <c r="BC78" s="136"/>
      <c r="BD78" s="135"/>
      <c r="BE78" s="135"/>
      <c r="BF78" s="137"/>
      <c r="BG78" s="137"/>
      <c r="BH78" s="239"/>
      <c r="BI78" s="239"/>
      <c r="BJ78" s="239"/>
      <c r="BK78" s="138"/>
      <c r="BL78" s="138"/>
      <c r="BM78" s="138"/>
      <c r="BN78" s="138"/>
      <c r="BO78" s="138"/>
      <c r="BP78" s="139"/>
      <c r="BQ78" s="139"/>
      <c r="BR78" s="139"/>
      <c r="BS78" s="139"/>
      <c r="BT78" s="140"/>
      <c r="BU78" s="140"/>
      <c r="BV78" s="140"/>
      <c r="BW78" s="132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214"/>
      <c r="CJ78" s="132"/>
      <c r="CK78" s="135">
        <f>SUM(CK74:CK77)</f>
        <v>42.349289473684216</v>
      </c>
      <c r="CL78" s="132"/>
      <c r="CM78" s="135">
        <f>SUM(CM74:CM77)</f>
        <v>47.750900000000001</v>
      </c>
      <c r="CN78" s="135">
        <f>SUM(CN74:CN77)</f>
        <v>40.954631578947371</v>
      </c>
      <c r="CO78" s="135">
        <f>SUM(CO74:CO77)</f>
        <v>42487.946983993701</v>
      </c>
      <c r="CP78" s="135">
        <f>SUM(CP74:CP77)</f>
        <v>161457.37599999999</v>
      </c>
      <c r="CQ78" s="135">
        <f>SUM(CQ74:CQ77)</f>
        <v>4.6315789473680979E-3</v>
      </c>
      <c r="CR78" s="132"/>
      <c r="CS78" s="132"/>
      <c r="CT78" s="132"/>
      <c r="CU78" s="132"/>
      <c r="CV78" s="132"/>
      <c r="CW78" s="141"/>
      <c r="CY78" s="214"/>
      <c r="CZ78" s="214"/>
    </row>
    <row r="79" spans="1:104" s="18" customFormat="1" x14ac:dyDescent="0.25">
      <c r="A79" s="100">
        <v>2939</v>
      </c>
      <c r="B79" s="51" t="str">
        <f t="shared" ref="B79:B103" si="3">IF(AJ79="","",A79&amp;"-"&amp;AJ79&amp;"-"&amp;AH79)</f>
        <v>2939-302-1</v>
      </c>
      <c r="C79" s="52">
        <v>23</v>
      </c>
      <c r="D79" s="53" t="s">
        <v>261</v>
      </c>
      <c r="E79" s="53" t="s">
        <v>354</v>
      </c>
      <c r="F79" s="53"/>
      <c r="G79" s="53"/>
      <c r="H79" s="53"/>
      <c r="I79" s="70"/>
      <c r="J79" s="54"/>
      <c r="K79" s="54"/>
      <c r="L79" s="54"/>
      <c r="M79" s="218"/>
      <c r="N79" s="54"/>
      <c r="O79" s="54"/>
      <c r="P79" s="51"/>
      <c r="Q79" s="218"/>
      <c r="R79" s="218"/>
      <c r="S79" s="51"/>
      <c r="T79" s="51"/>
      <c r="U79" s="51"/>
      <c r="V79" s="219"/>
      <c r="W79" s="219"/>
      <c r="X79" s="220"/>
      <c r="Y79" s="55"/>
      <c r="Z79" s="55"/>
      <c r="AA79" s="219"/>
      <c r="AB79" s="219"/>
      <c r="AC79" s="51"/>
      <c r="AD79" s="51"/>
      <c r="AE79" s="218"/>
      <c r="AF79" s="218"/>
      <c r="AG79" s="55"/>
      <c r="AH79" s="56">
        <v>1</v>
      </c>
      <c r="AI79" s="57">
        <v>44325</v>
      </c>
      <c r="AJ79" s="58" t="s">
        <v>382</v>
      </c>
      <c r="AK79" s="59" t="s">
        <v>209</v>
      </c>
      <c r="AL79" s="59" t="s">
        <v>244</v>
      </c>
      <c r="AM79" s="60">
        <v>7.2916666666666671E-2</v>
      </c>
      <c r="AN79" s="84">
        <v>9.7222222222222224E-2</v>
      </c>
      <c r="AO79" s="84">
        <v>0.23611111111111113</v>
      </c>
      <c r="AP79" s="60">
        <v>0.25</v>
      </c>
      <c r="AQ79" s="61">
        <f>IF(AP79&lt;AM79,(AP79+1)-AM79,AP79-AM79)</f>
        <v>0.17708333333333331</v>
      </c>
      <c r="AR79" s="61">
        <f>IF(AO79&lt;AN79,(AO79+1)-AN79,AO79-AN79)</f>
        <v>0.1388888888888889</v>
      </c>
      <c r="AS79" s="62">
        <f>IF(AR79&lt;&gt;0,1,"")</f>
        <v>1</v>
      </c>
      <c r="AT79" s="63">
        <f>IF(AM79&lt;&gt;0,AM79-(6/24)+1440,"")</f>
        <v>1439.8229166666667</v>
      </c>
      <c r="AU79" s="111">
        <v>18.100000000000001</v>
      </c>
      <c r="AV79" s="65"/>
      <c r="AW79" s="65"/>
      <c r="AX79" s="65"/>
      <c r="AY79" s="242">
        <v>25.2</v>
      </c>
      <c r="AZ79" s="66"/>
      <c r="BA79" s="64">
        <v>4.7</v>
      </c>
      <c r="BB79" s="66"/>
      <c r="BC79" s="51">
        <v>92329</v>
      </c>
      <c r="BD79" s="89">
        <f>BC79*0.0004536</f>
        <v>41.880434399999999</v>
      </c>
      <c r="BE79" s="67"/>
      <c r="BF79" s="68"/>
      <c r="BG79" s="68"/>
      <c r="BH79" s="69">
        <v>3</v>
      </c>
      <c r="BI79" s="70"/>
      <c r="BJ79" s="70"/>
      <c r="BK79" s="70"/>
      <c r="BL79" s="70"/>
      <c r="BM79" s="71"/>
      <c r="BN79" s="71"/>
      <c r="BO79" s="71"/>
      <c r="BP79" s="72">
        <v>3</v>
      </c>
      <c r="BQ79" s="73"/>
      <c r="BR79" s="73"/>
      <c r="BS79" s="73"/>
      <c r="BT79" s="74"/>
      <c r="BU79" s="75"/>
      <c r="BV79" s="74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212">
        <v>41.968000000000004</v>
      </c>
      <c r="CJ79" s="51">
        <v>22632</v>
      </c>
      <c r="CK79" s="65">
        <f>((CJ79/3.8)*6.7)/1000</f>
        <v>39.903789473684213</v>
      </c>
      <c r="CL79" s="51"/>
      <c r="CM79" s="67">
        <f>((CL79*6.7)/1)/1000</f>
        <v>0</v>
      </c>
      <c r="CN79" s="67">
        <f>IF(A79="","",IF(CK79=0,CM79,CK79)/2.2)</f>
        <v>18.138086124401912</v>
      </c>
      <c r="CO79" s="67">
        <f>IF(A79="","",(CP79/$BD$4))</f>
        <v>5955.6722644975071</v>
      </c>
      <c r="CP79" s="67">
        <f>IF(A79="","",IF(CJ79="",(AJ79*$BA$4),CJ79))</f>
        <v>22632</v>
      </c>
      <c r="CQ79" s="242">
        <f>CN79-AU79</f>
        <v>3.8086124401910837E-2</v>
      </c>
      <c r="CR79" s="67">
        <f>AY79-BA79</f>
        <v>20.5</v>
      </c>
      <c r="CS79" s="53" t="s">
        <v>142</v>
      </c>
      <c r="CT79" s="199">
        <v>44324</v>
      </c>
      <c r="CU79" s="200">
        <v>0.81597222222222221</v>
      </c>
      <c r="CV79" s="200">
        <v>0.86458333333333337</v>
      </c>
      <c r="CW79" s="201" t="s">
        <v>523</v>
      </c>
      <c r="CY79" s="83" t="s">
        <v>697</v>
      </c>
      <c r="CZ79" s="228"/>
    </row>
    <row r="80" spans="1:104" s="18" customFormat="1" x14ac:dyDescent="0.25">
      <c r="A80" s="100">
        <v>2939</v>
      </c>
      <c r="B80" s="76" t="str">
        <f t="shared" si="3"/>
        <v>2939-301-2</v>
      </c>
      <c r="C80" s="77">
        <v>23</v>
      </c>
      <c r="D80" s="83" t="s">
        <v>261</v>
      </c>
      <c r="E80" s="83" t="s">
        <v>354</v>
      </c>
      <c r="F80" s="83"/>
      <c r="G80" s="83"/>
      <c r="H80" s="76"/>
      <c r="I80" s="76"/>
      <c r="J80" s="78"/>
      <c r="K80" s="78"/>
      <c r="L80" s="78"/>
      <c r="M80" s="221"/>
      <c r="N80" s="78"/>
      <c r="O80" s="78"/>
      <c r="P80" s="76"/>
      <c r="Q80" s="221"/>
      <c r="R80" s="221"/>
      <c r="S80" s="76"/>
      <c r="T80" s="76"/>
      <c r="U80" s="76"/>
      <c r="V80" s="222"/>
      <c r="W80" s="222"/>
      <c r="X80" s="222"/>
      <c r="Y80" s="79"/>
      <c r="Z80" s="79"/>
      <c r="AA80" s="223"/>
      <c r="AB80" s="223"/>
      <c r="AC80" s="76"/>
      <c r="AD80" s="76"/>
      <c r="AE80" s="221"/>
      <c r="AF80" s="221"/>
      <c r="AG80" s="79"/>
      <c r="AH80" s="80">
        <v>2</v>
      </c>
      <c r="AI80" s="81">
        <v>44325</v>
      </c>
      <c r="AJ80" s="82" t="s">
        <v>329</v>
      </c>
      <c r="AK80" s="83" t="s">
        <v>244</v>
      </c>
      <c r="AL80" s="83" t="s">
        <v>330</v>
      </c>
      <c r="AM80" s="84">
        <v>0.34722222222222227</v>
      </c>
      <c r="AN80" s="84">
        <v>0.37152777777777773</v>
      </c>
      <c r="AO80" s="84">
        <v>0.4826388888888889</v>
      </c>
      <c r="AP80" s="84">
        <v>0.49305555555555558</v>
      </c>
      <c r="AQ80" s="85">
        <f>IF(AP80&lt;AM80,(AP80+1)-AM80,AP80-AM80)</f>
        <v>0.14583333333333331</v>
      </c>
      <c r="AR80" s="85">
        <f>IF(AO80&lt;AN80,(AO80+1)-AN80,AO80-AN80)</f>
        <v>0.11111111111111116</v>
      </c>
      <c r="AS80" s="86">
        <f>IF(AR80&lt;&gt;0,1,"")</f>
        <v>1</v>
      </c>
      <c r="AT80" s="87">
        <f>IF(AM80&lt;&gt;0,AM80-(6/24)+1440,"")</f>
        <v>1440.0972222222222</v>
      </c>
      <c r="AU80" s="88">
        <v>18.899999999999999</v>
      </c>
      <c r="AV80" s="89"/>
      <c r="AW80" s="89"/>
      <c r="AX80" s="89"/>
      <c r="AY80" s="111">
        <v>23.8</v>
      </c>
      <c r="AZ80" s="88"/>
      <c r="BA80" s="88">
        <v>6.2</v>
      </c>
      <c r="BB80" s="88"/>
      <c r="BC80" s="90" t="s">
        <v>427</v>
      </c>
      <c r="BD80" s="89">
        <f>BC80*0.0004536</f>
        <v>46.350208800000004</v>
      </c>
      <c r="BE80" s="91"/>
      <c r="BF80" s="92"/>
      <c r="BG80" s="92"/>
      <c r="BH80" s="80">
        <v>4</v>
      </c>
      <c r="BI80" s="93"/>
      <c r="BJ80" s="93"/>
      <c r="BK80" s="93"/>
      <c r="BL80" s="93"/>
      <c r="BM80" s="94"/>
      <c r="BN80" s="94"/>
      <c r="BO80" s="94"/>
      <c r="BP80" s="95">
        <v>4</v>
      </c>
      <c r="BQ80" s="96"/>
      <c r="BR80" s="96"/>
      <c r="BS80" s="96"/>
      <c r="BT80" s="97"/>
      <c r="BU80" s="98"/>
      <c r="BV80" s="97"/>
      <c r="BW80" s="76"/>
      <c r="BX80" s="76"/>
      <c r="BY80" s="76"/>
      <c r="BZ80" s="76"/>
      <c r="CA80" s="76"/>
      <c r="CB80" s="76"/>
      <c r="CC80" s="76"/>
      <c r="CD80" s="76"/>
      <c r="CE80" s="76"/>
      <c r="CF80" s="76"/>
      <c r="CG80" s="76"/>
      <c r="CH80" s="76"/>
      <c r="CI80" s="212">
        <v>44.631999999999998</v>
      </c>
      <c r="CJ80" s="76"/>
      <c r="CK80" s="89">
        <f>((CJ80/3.8)*6.7)/1000</f>
        <v>0</v>
      </c>
      <c r="CL80" s="76">
        <v>6213</v>
      </c>
      <c r="CM80" s="91">
        <f>((CL80*6.7)/1)/1000</f>
        <v>41.627099999999999</v>
      </c>
      <c r="CN80" s="91">
        <f>IF(A80="","",IF(CK80=0,CM80,CK80)/2.2)</f>
        <v>18.921409090909087</v>
      </c>
      <c r="CO80" s="91">
        <f>IF(A80="","",(CP80/$BD$4))</f>
        <v>35928.553969299392</v>
      </c>
      <c r="CP80" s="91">
        <f>IF(A80="","",IF(CJ80="",(AJ80*$BA$4),CJ80))</f>
        <v>136531.19199999998</v>
      </c>
      <c r="CQ80" s="99">
        <f>CN80-AU80</f>
        <v>2.1409090909088491E-2</v>
      </c>
      <c r="CR80" s="91">
        <f>AY80-BA80</f>
        <v>17.600000000000001</v>
      </c>
      <c r="CS80" s="168"/>
      <c r="CT80" s="81"/>
      <c r="CU80" s="192"/>
      <c r="CV80" s="192"/>
      <c r="CW80" s="169"/>
      <c r="CY80" s="83" t="s">
        <v>697</v>
      </c>
      <c r="CZ80" s="83" t="s">
        <v>142</v>
      </c>
    </row>
    <row r="81" spans="1:104" s="18" customFormat="1" ht="13.8" thickBot="1" x14ac:dyDescent="0.3">
      <c r="A81" s="100">
        <v>2939</v>
      </c>
      <c r="B81" s="76" t="str">
        <f t="shared" si="3"/>
        <v>2939-301-3</v>
      </c>
      <c r="C81" s="77">
        <v>23</v>
      </c>
      <c r="D81" s="83" t="s">
        <v>261</v>
      </c>
      <c r="E81" s="83" t="s">
        <v>354</v>
      </c>
      <c r="F81" s="83"/>
      <c r="G81" s="76"/>
      <c r="H81" s="76"/>
      <c r="I81" s="76"/>
      <c r="J81" s="78"/>
      <c r="K81" s="78"/>
      <c r="L81" s="78"/>
      <c r="M81" s="221"/>
      <c r="N81" s="78"/>
      <c r="O81" s="78"/>
      <c r="P81" s="76"/>
      <c r="Q81" s="221"/>
      <c r="R81" s="221"/>
      <c r="S81" s="76"/>
      <c r="T81" s="76"/>
      <c r="U81" s="76"/>
      <c r="V81" s="222"/>
      <c r="W81" s="222"/>
      <c r="X81" s="222"/>
      <c r="Y81" s="79"/>
      <c r="Z81" s="79"/>
      <c r="AA81" s="223"/>
      <c r="AB81" s="223"/>
      <c r="AC81" s="76"/>
      <c r="AD81" s="76"/>
      <c r="AE81" s="221"/>
      <c r="AF81" s="221"/>
      <c r="AG81" s="79"/>
      <c r="AH81" s="80">
        <v>3</v>
      </c>
      <c r="AI81" s="81">
        <v>44325</v>
      </c>
      <c r="AJ81" s="82" t="s">
        <v>329</v>
      </c>
      <c r="AK81" s="83" t="s">
        <v>330</v>
      </c>
      <c r="AL81" s="83" t="s">
        <v>209</v>
      </c>
      <c r="AM81" s="84">
        <v>0.54861111111111105</v>
      </c>
      <c r="AN81" s="84">
        <v>0.5625</v>
      </c>
      <c r="AO81" s="84">
        <v>0.59722222222222221</v>
      </c>
      <c r="AP81" s="84">
        <v>0.60763888888888895</v>
      </c>
      <c r="AQ81" s="85">
        <f>IF(AP81&lt;AM81,(AP81+1)-AM81,AP81-AM81)</f>
        <v>5.9027777777777901E-2</v>
      </c>
      <c r="AR81" s="85">
        <f>IF(AO81&lt;AN81,(AO81+1)-AN81,AO81-AN81)</f>
        <v>3.472222222222221E-2</v>
      </c>
      <c r="AS81" s="86">
        <f>IF(AR81&lt;&gt;0,1,"")</f>
        <v>1</v>
      </c>
      <c r="AT81" s="87">
        <f>IF(AM81&lt;&gt;0,AM81-(6/24)+1440,"")</f>
        <v>1440.2986111111111</v>
      </c>
      <c r="AU81" s="88">
        <v>6.1</v>
      </c>
      <c r="AV81" s="89"/>
      <c r="AW81" s="89"/>
      <c r="AX81" s="89"/>
      <c r="AY81" s="88">
        <v>12.8</v>
      </c>
      <c r="AZ81" s="88"/>
      <c r="BA81" s="88">
        <v>7.4</v>
      </c>
      <c r="BB81" s="88"/>
      <c r="BC81" s="90" t="s">
        <v>428</v>
      </c>
      <c r="BD81" s="89">
        <f>BC81*0.0004536</f>
        <v>27.383832000000002</v>
      </c>
      <c r="BE81" s="91"/>
      <c r="BF81" s="92"/>
      <c r="BG81" s="92"/>
      <c r="BH81" s="80"/>
      <c r="BI81" s="93"/>
      <c r="BJ81" s="93"/>
      <c r="BK81" s="93"/>
      <c r="BL81" s="93"/>
      <c r="BM81" s="94"/>
      <c r="BN81" s="94"/>
      <c r="BO81" s="94"/>
      <c r="BP81" s="95"/>
      <c r="BQ81" s="96"/>
      <c r="BR81" s="96"/>
      <c r="BS81" s="96"/>
      <c r="BT81" s="97"/>
      <c r="BU81" s="98"/>
      <c r="BV81" s="97"/>
      <c r="BW81" s="76"/>
      <c r="BX81" s="76"/>
      <c r="BY81" s="76"/>
      <c r="BZ81" s="76"/>
      <c r="CA81" s="76"/>
      <c r="CB81" s="76"/>
      <c r="CC81" s="76"/>
      <c r="CD81" s="76"/>
      <c r="CE81" s="76"/>
      <c r="CF81" s="76"/>
      <c r="CG81" s="76"/>
      <c r="CH81" s="76"/>
      <c r="CI81" s="212">
        <f>5.076+19.76</f>
        <v>24.836000000000002</v>
      </c>
      <c r="CJ81" s="76">
        <v>7720</v>
      </c>
      <c r="CK81" s="89">
        <f>((CJ81/3.8)*6.7)/1000</f>
        <v>13.611578947368422</v>
      </c>
      <c r="CL81" s="76"/>
      <c r="CM81" s="91">
        <f>((CL81*6.7)/1)/1000</f>
        <v>0</v>
      </c>
      <c r="CN81" s="91">
        <f>IF(A81="","",IF(CK81=0,CM81,CK81)/2.2)</f>
        <v>6.1870813397129183</v>
      </c>
      <c r="CO81" s="91">
        <f>IF(A81="","",(CP81/$BD$4))</f>
        <v>2031.5389661506167</v>
      </c>
      <c r="CP81" s="91">
        <f>IF(A81="","",IF(CJ81="",(AJ81*$BA$4),CJ81))</f>
        <v>7720</v>
      </c>
      <c r="CQ81" s="99">
        <f>CN81-AU81</f>
        <v>8.7081339712918648E-2</v>
      </c>
      <c r="CR81" s="91">
        <f>AY81-BA81</f>
        <v>5.4</v>
      </c>
      <c r="CS81" s="83" t="s">
        <v>142</v>
      </c>
      <c r="CT81" s="81">
        <v>44325</v>
      </c>
      <c r="CU81" s="192">
        <v>0.39930555555555558</v>
      </c>
      <c r="CV81" s="192">
        <v>0.43402777777777773</v>
      </c>
      <c r="CW81" s="169" t="s">
        <v>522</v>
      </c>
      <c r="CY81" s="83" t="s">
        <v>697</v>
      </c>
      <c r="CZ81" s="76"/>
    </row>
    <row r="82" spans="1:104" s="18" customFormat="1" ht="13.8" hidden="1" thickBot="1" x14ac:dyDescent="0.3">
      <c r="A82" s="100"/>
      <c r="B82" s="76" t="str">
        <f t="shared" si="3"/>
        <v/>
      </c>
      <c r="C82" s="77"/>
      <c r="D82" s="83"/>
      <c r="E82" s="83"/>
      <c r="F82" s="83"/>
      <c r="G82" s="76"/>
      <c r="H82" s="76"/>
      <c r="I82" s="76"/>
      <c r="J82" s="78"/>
      <c r="K82" s="78"/>
      <c r="L82" s="78"/>
      <c r="M82" s="221"/>
      <c r="N82" s="78"/>
      <c r="O82" s="78"/>
      <c r="P82" s="76"/>
      <c r="Q82" s="221"/>
      <c r="R82" s="221"/>
      <c r="S82" s="76"/>
      <c r="T82" s="76"/>
      <c r="U82" s="76"/>
      <c r="V82" s="222"/>
      <c r="W82" s="222"/>
      <c r="X82" s="222"/>
      <c r="Y82" s="79"/>
      <c r="Z82" s="79"/>
      <c r="AA82" s="223"/>
      <c r="AB82" s="223"/>
      <c r="AC82" s="76"/>
      <c r="AD82" s="76"/>
      <c r="AE82" s="221"/>
      <c r="AF82" s="221"/>
      <c r="AG82" s="79"/>
      <c r="AH82" s="102">
        <v>4</v>
      </c>
      <c r="AI82" s="103"/>
      <c r="AJ82" s="104"/>
      <c r="AK82" s="105"/>
      <c r="AL82" s="106"/>
      <c r="AM82" s="107"/>
      <c r="AN82" s="107"/>
      <c r="AO82" s="107"/>
      <c r="AP82" s="107"/>
      <c r="AQ82" s="108">
        <f>IF(AP82&lt;AM82,(AP82+1)-AM82,AP82-AM82)</f>
        <v>0</v>
      </c>
      <c r="AR82" s="108">
        <f>IF(AO82&lt;AN82,(AO82+1)-AN82,AO82-AN82)</f>
        <v>0</v>
      </c>
      <c r="AS82" s="109" t="str">
        <f>IF(AR82&lt;&gt;0,1,"")</f>
        <v/>
      </c>
      <c r="AT82" s="110" t="str">
        <f>IF(AM82&lt;&gt;0,AM82-(6/24)+1440,"")</f>
        <v/>
      </c>
      <c r="AU82" s="111"/>
      <c r="AV82" s="112"/>
      <c r="AW82" s="112"/>
      <c r="AX82" s="112"/>
      <c r="AY82" s="111"/>
      <c r="AZ82" s="111"/>
      <c r="BA82" s="111"/>
      <c r="BB82" s="111"/>
      <c r="BC82" s="113"/>
      <c r="BD82" s="112">
        <f>BC82*0.0004536</f>
        <v>0</v>
      </c>
      <c r="BE82" s="114"/>
      <c r="BF82" s="115"/>
      <c r="BG82" s="115"/>
      <c r="BH82" s="102"/>
      <c r="BI82" s="116"/>
      <c r="BJ82" s="116"/>
      <c r="BK82" s="116"/>
      <c r="BL82" s="116"/>
      <c r="BM82" s="117"/>
      <c r="BN82" s="117"/>
      <c r="BO82" s="117"/>
      <c r="BP82" s="118"/>
      <c r="BQ82" s="119"/>
      <c r="BR82" s="119"/>
      <c r="BS82" s="119"/>
      <c r="BT82" s="120"/>
      <c r="BU82" s="121"/>
      <c r="BV82" s="120"/>
      <c r="BW82" s="122"/>
      <c r="BX82" s="122"/>
      <c r="BY82" s="122"/>
      <c r="BZ82" s="122"/>
      <c r="CA82" s="122"/>
      <c r="CB82" s="122"/>
      <c r="CC82" s="122"/>
      <c r="CD82" s="122"/>
      <c r="CE82" s="122"/>
      <c r="CF82" s="122"/>
      <c r="CG82" s="122"/>
      <c r="CH82" s="122"/>
      <c r="CI82" s="213"/>
      <c r="CJ82" s="122"/>
      <c r="CK82" s="112">
        <f>((CJ82/3.8)*6.7)/1000</f>
        <v>0</v>
      </c>
      <c r="CL82" s="122"/>
      <c r="CM82" s="114">
        <f>((CL82*6.7)/1)/1000</f>
        <v>0</v>
      </c>
      <c r="CN82" s="114" t="str">
        <f>IF(A82="","",IF(CK82=0,CM82,CK82)/2.2)</f>
        <v/>
      </c>
      <c r="CO82" s="114" t="str">
        <f>IF(A82="","",(CP82/$BD$4))</f>
        <v/>
      </c>
      <c r="CP82" s="114" t="str">
        <f>IF(A82="","",IF(CJ82="",(AJ82*$BA$4),CJ82))</f>
        <v/>
      </c>
      <c r="CQ82" s="123"/>
      <c r="CR82" s="114">
        <f>AY82-BA82</f>
        <v>0</v>
      </c>
      <c r="CS82" s="122"/>
      <c r="CT82" s="202"/>
      <c r="CU82" s="203"/>
      <c r="CV82" s="203"/>
      <c r="CW82" s="204"/>
      <c r="CY82" s="76"/>
      <c r="CZ82" s="76"/>
    </row>
    <row r="83" spans="1:104" s="18" customFormat="1" ht="13.8" hidden="1" thickBot="1" x14ac:dyDescent="0.3">
      <c r="A83" s="124"/>
      <c r="B83" s="125" t="str">
        <f t="shared" si="3"/>
        <v/>
      </c>
      <c r="C83" s="126"/>
      <c r="D83" s="127"/>
      <c r="E83" s="127"/>
      <c r="F83" s="127"/>
      <c r="G83" s="127"/>
      <c r="H83" s="127"/>
      <c r="I83" s="128"/>
      <c r="J83" s="128"/>
      <c r="K83" s="128"/>
      <c r="L83" s="128"/>
      <c r="M83" s="224"/>
      <c r="N83" s="128"/>
      <c r="O83" s="128"/>
      <c r="P83" s="125"/>
      <c r="Q83" s="224"/>
      <c r="R83" s="224"/>
      <c r="S83" s="125"/>
      <c r="T83" s="125"/>
      <c r="U83" s="125"/>
      <c r="V83" s="225"/>
      <c r="W83" s="225"/>
      <c r="X83" s="225"/>
      <c r="Y83" s="129"/>
      <c r="Z83" s="129"/>
      <c r="AA83" s="226"/>
      <c r="AB83" s="226"/>
      <c r="AC83" s="125"/>
      <c r="AD83" s="125"/>
      <c r="AE83" s="224"/>
      <c r="AF83" s="224"/>
      <c r="AG83" s="130"/>
      <c r="AH83" s="238" t="s">
        <v>141</v>
      </c>
      <c r="AI83" s="239"/>
      <c r="AJ83" s="131"/>
      <c r="AK83" s="132"/>
      <c r="AL83" s="132"/>
      <c r="AM83" s="132"/>
      <c r="AN83" s="132"/>
      <c r="AO83" s="132"/>
      <c r="AP83" s="133"/>
      <c r="AQ83" s="133">
        <f>SUM(AQ79:AQ82)</f>
        <v>0.38194444444444453</v>
      </c>
      <c r="AR83" s="133">
        <f>SUM(AR79:AR82)</f>
        <v>0.28472222222222227</v>
      </c>
      <c r="AS83" s="134">
        <f>SUM(AS79:AS82)</f>
        <v>3</v>
      </c>
      <c r="AT83" s="134"/>
      <c r="AU83" s="132"/>
      <c r="AV83" s="135"/>
      <c r="AW83" s="135"/>
      <c r="AX83" s="135"/>
      <c r="AY83" s="132"/>
      <c r="AZ83" s="132"/>
      <c r="BA83" s="132"/>
      <c r="BB83" s="132"/>
      <c r="BC83" s="136"/>
      <c r="BD83" s="135"/>
      <c r="BE83" s="135"/>
      <c r="BF83" s="137"/>
      <c r="BG83" s="137"/>
      <c r="BH83" s="239"/>
      <c r="BI83" s="239"/>
      <c r="BJ83" s="239"/>
      <c r="BK83" s="138"/>
      <c r="BL83" s="138"/>
      <c r="BM83" s="138"/>
      <c r="BN83" s="138"/>
      <c r="BO83" s="138"/>
      <c r="BP83" s="139"/>
      <c r="BQ83" s="139"/>
      <c r="BR83" s="139"/>
      <c r="BS83" s="139"/>
      <c r="BT83" s="140"/>
      <c r="BU83" s="140"/>
      <c r="BV83" s="140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214"/>
      <c r="CJ83" s="132"/>
      <c r="CK83" s="135">
        <f>SUM(CK79:CK82)</f>
        <v>53.515368421052635</v>
      </c>
      <c r="CL83" s="132"/>
      <c r="CM83" s="135">
        <f>SUM(CM79:CM82)</f>
        <v>41.627099999999999</v>
      </c>
      <c r="CN83" s="135">
        <f>SUM(CN79:CN82)</f>
        <v>43.246576555023921</v>
      </c>
      <c r="CO83" s="135">
        <f>SUM(CO79:CO82)</f>
        <v>43915.76519994752</v>
      </c>
      <c r="CP83" s="135">
        <f>SUM(CP79:CP82)</f>
        <v>166883.19199999998</v>
      </c>
      <c r="CQ83" s="135">
        <f>SUM(CQ79:CQ82)</f>
        <v>0.14657655502391798</v>
      </c>
      <c r="CR83" s="132"/>
      <c r="CS83" s="132"/>
      <c r="CT83" s="132"/>
      <c r="CU83" s="132"/>
      <c r="CV83" s="132"/>
      <c r="CW83" s="141"/>
      <c r="CY83" s="214"/>
      <c r="CZ83" s="214"/>
    </row>
    <row r="84" spans="1:104" s="18" customFormat="1" ht="13.8" thickBot="1" x14ac:dyDescent="0.3">
      <c r="A84" s="100">
        <v>2940</v>
      </c>
      <c r="B84" s="51" t="str">
        <f t="shared" si="3"/>
        <v>2940-500-1</v>
      </c>
      <c r="C84" s="52">
        <v>24</v>
      </c>
      <c r="D84" s="53" t="s">
        <v>353</v>
      </c>
      <c r="E84" s="53" t="s">
        <v>262</v>
      </c>
      <c r="F84" s="53" t="s">
        <v>415</v>
      </c>
      <c r="G84" s="53" t="s">
        <v>429</v>
      </c>
      <c r="H84" s="53" t="s">
        <v>430</v>
      </c>
      <c r="I84" s="70"/>
      <c r="J84" s="54"/>
      <c r="K84" s="54"/>
      <c r="L84" s="54"/>
      <c r="M84" s="218"/>
      <c r="N84" s="54"/>
      <c r="O84" s="54"/>
      <c r="P84" s="51"/>
      <c r="Q84" s="218"/>
      <c r="R84" s="218"/>
      <c r="S84" s="51"/>
      <c r="T84" s="51"/>
      <c r="U84" s="51"/>
      <c r="V84" s="219"/>
      <c r="W84" s="219"/>
      <c r="X84" s="220"/>
      <c r="Y84" s="55"/>
      <c r="Z84" s="55"/>
      <c r="AA84" s="219"/>
      <c r="AB84" s="219"/>
      <c r="AC84" s="51"/>
      <c r="AD84" s="51"/>
      <c r="AE84" s="218"/>
      <c r="AF84" s="218"/>
      <c r="AG84" s="55"/>
      <c r="AH84" s="56">
        <v>1</v>
      </c>
      <c r="AI84" s="57">
        <v>44325</v>
      </c>
      <c r="AJ84" s="58" t="s">
        <v>320</v>
      </c>
      <c r="AK84" s="59" t="s">
        <v>209</v>
      </c>
      <c r="AL84" s="59" t="s">
        <v>321</v>
      </c>
      <c r="AM84" s="60">
        <v>0.66319444444444442</v>
      </c>
      <c r="AN84" s="84">
        <v>0.6875</v>
      </c>
      <c r="AO84" s="84">
        <v>0.85763888888888884</v>
      </c>
      <c r="AP84" s="60">
        <v>0.875</v>
      </c>
      <c r="AQ84" s="61">
        <f>IF(AP84&lt;AM84,(AP84+1)-AM84,AP84-AM84)</f>
        <v>0.21180555555555558</v>
      </c>
      <c r="AR84" s="249">
        <f>IF(AO84&lt;AN84,(AO84+1)-AN84,AO84-AN84)</f>
        <v>0.17013888888888884</v>
      </c>
      <c r="AS84" s="62">
        <f>IF(AR84&lt;&gt;0,1,"")</f>
        <v>1</v>
      </c>
      <c r="AT84" s="63">
        <f>IF(AM84&lt;&gt;0,AM84-(6/24)+1440,"")</f>
        <v>1440.4131944444443</v>
      </c>
      <c r="AU84" s="111">
        <v>22.9</v>
      </c>
      <c r="AV84" s="65"/>
      <c r="AW84" s="65"/>
      <c r="AX84" s="65"/>
      <c r="AY84" s="242">
        <v>30.5</v>
      </c>
      <c r="AZ84" s="66"/>
      <c r="BA84" s="64">
        <v>5.9</v>
      </c>
      <c r="BB84" s="66"/>
      <c r="BC84" s="51">
        <v>85932</v>
      </c>
      <c r="BD84" s="89">
        <f>BC84*0.0004536</f>
        <v>38.978755200000002</v>
      </c>
      <c r="BE84" s="67"/>
      <c r="BF84" s="68"/>
      <c r="BG84" s="68"/>
      <c r="BH84" s="69">
        <v>3</v>
      </c>
      <c r="BI84" s="70"/>
      <c r="BJ84" s="70"/>
      <c r="BK84" s="70"/>
      <c r="BL84" s="70"/>
      <c r="BM84" s="71"/>
      <c r="BN84" s="71"/>
      <c r="BO84" s="71"/>
      <c r="BP84" s="72">
        <v>3</v>
      </c>
      <c r="BQ84" s="73"/>
      <c r="BR84" s="73"/>
      <c r="BS84" s="73"/>
      <c r="BT84" s="74"/>
      <c r="BU84" s="75"/>
      <c r="BV84" s="74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212">
        <f>28.281+7.314</f>
        <v>35.594999999999999</v>
      </c>
      <c r="CJ84" s="51">
        <v>28679</v>
      </c>
      <c r="CK84" s="65">
        <f>((CJ84/3.8)*6.7)/1000</f>
        <v>50.565605263157899</v>
      </c>
      <c r="CL84" s="51"/>
      <c r="CM84" s="67">
        <f>((CL84*6.7)/1)/1000</f>
        <v>0</v>
      </c>
      <c r="CN84" s="67">
        <f>IF(A84="","",IF(CK84=0,CM84,CK84)/2.2)</f>
        <v>22.984366028708134</v>
      </c>
      <c r="CO84" s="67">
        <f>IF(A84="","",(CP84/$BD$4))</f>
        <v>7546.9567370768827</v>
      </c>
      <c r="CP84" s="67">
        <f>IF(A84="","",IF(CJ84="",(AJ84*$BA$4),CJ84))</f>
        <v>28679</v>
      </c>
      <c r="CQ84" s="242">
        <f>CN84-AU84</f>
        <v>8.4366028708135588E-2</v>
      </c>
      <c r="CR84" s="67">
        <f>AY84-BA84</f>
        <v>24.6</v>
      </c>
      <c r="CS84" s="53" t="s">
        <v>334</v>
      </c>
      <c r="CT84" s="199">
        <v>44325</v>
      </c>
      <c r="CU84" s="200">
        <v>0.39583333333333331</v>
      </c>
      <c r="CV84" s="200">
        <v>0.4548611111111111</v>
      </c>
      <c r="CW84" s="201" t="s">
        <v>523</v>
      </c>
      <c r="CY84" s="83" t="s">
        <v>697</v>
      </c>
      <c r="CZ84" s="228"/>
    </row>
    <row r="85" spans="1:104" s="18" customFormat="1" ht="13.8" hidden="1" thickBot="1" x14ac:dyDescent="0.3">
      <c r="A85" s="100"/>
      <c r="B85" s="76" t="str">
        <f t="shared" si="3"/>
        <v/>
      </c>
      <c r="C85" s="77"/>
      <c r="D85" s="83"/>
      <c r="E85" s="83"/>
      <c r="F85" s="83"/>
      <c r="G85" s="83"/>
      <c r="H85" s="76"/>
      <c r="I85" s="76"/>
      <c r="J85" s="78"/>
      <c r="K85" s="78"/>
      <c r="L85" s="78"/>
      <c r="M85" s="221"/>
      <c r="N85" s="78"/>
      <c r="O85" s="78"/>
      <c r="P85" s="76"/>
      <c r="Q85" s="221"/>
      <c r="R85" s="221"/>
      <c r="S85" s="76"/>
      <c r="T85" s="76"/>
      <c r="U85" s="76"/>
      <c r="V85" s="222"/>
      <c r="W85" s="222"/>
      <c r="X85" s="222"/>
      <c r="Y85" s="79"/>
      <c r="Z85" s="79"/>
      <c r="AA85" s="223"/>
      <c r="AB85" s="223"/>
      <c r="AC85" s="76"/>
      <c r="AD85" s="76"/>
      <c r="AE85" s="221"/>
      <c r="AF85" s="221"/>
      <c r="AG85" s="79"/>
      <c r="AH85" s="80">
        <v>2</v>
      </c>
      <c r="AI85" s="81"/>
      <c r="AJ85" s="82"/>
      <c r="AK85" s="83"/>
      <c r="AL85" s="83"/>
      <c r="AM85" s="84"/>
      <c r="AN85" s="84"/>
      <c r="AO85" s="84"/>
      <c r="AP85" s="84"/>
      <c r="AQ85" s="85">
        <f>IF(AP85&lt;AM85,(AP85+1)-AM85,AP85-AM85)</f>
        <v>0</v>
      </c>
      <c r="AR85" s="85">
        <f>IF(AO85&lt;AN85,(AO85+1)-AN85,AO85-AN85)</f>
        <v>0</v>
      </c>
      <c r="AS85" s="86" t="str">
        <f>IF(AR85&lt;&gt;0,1,"")</f>
        <v/>
      </c>
      <c r="AT85" s="87" t="str">
        <f>IF(AM85&lt;&gt;0,AM85-(6/24)+1440,"")</f>
        <v/>
      </c>
      <c r="AU85" s="88"/>
      <c r="AV85" s="89"/>
      <c r="AW85" s="89"/>
      <c r="AX85" s="89"/>
      <c r="AY85" s="111"/>
      <c r="AZ85" s="88"/>
      <c r="BA85" s="88"/>
      <c r="BB85" s="88"/>
      <c r="BC85" s="90"/>
      <c r="BD85" s="89">
        <f>BC85*0.0004536</f>
        <v>0</v>
      </c>
      <c r="BE85" s="91"/>
      <c r="BF85" s="92"/>
      <c r="BG85" s="92"/>
      <c r="BH85" s="80">
        <v>4</v>
      </c>
      <c r="BI85" s="93"/>
      <c r="BJ85" s="93"/>
      <c r="BK85" s="93"/>
      <c r="BL85" s="93"/>
      <c r="BM85" s="94"/>
      <c r="BN85" s="94"/>
      <c r="BO85" s="94"/>
      <c r="BP85" s="95">
        <v>4</v>
      </c>
      <c r="BQ85" s="96"/>
      <c r="BR85" s="96"/>
      <c r="BS85" s="96"/>
      <c r="BT85" s="97"/>
      <c r="BU85" s="98"/>
      <c r="BV85" s="97"/>
      <c r="BW85" s="76"/>
      <c r="BX85" s="76"/>
      <c r="BY85" s="76"/>
      <c r="BZ85" s="76"/>
      <c r="CA85" s="76"/>
      <c r="CB85" s="76"/>
      <c r="CC85" s="76"/>
      <c r="CD85" s="76"/>
      <c r="CE85" s="76"/>
      <c r="CF85" s="76"/>
      <c r="CG85" s="76"/>
      <c r="CH85" s="76"/>
      <c r="CI85" s="212"/>
      <c r="CJ85" s="76"/>
      <c r="CK85" s="89">
        <f>((CJ85/3.8)*6.7)/1000</f>
        <v>0</v>
      </c>
      <c r="CL85" s="76"/>
      <c r="CM85" s="91">
        <f>((CL85*6.7)/1)/1000</f>
        <v>0</v>
      </c>
      <c r="CN85" s="91" t="str">
        <f>IF(A85="","",IF(CK85=0,CM85,CK85)/2.2)</f>
        <v/>
      </c>
      <c r="CO85" s="91" t="str">
        <f>IF(A85="","",(CP85/$BD$4))</f>
        <v/>
      </c>
      <c r="CP85" s="91" t="str">
        <f>IF(A85="","",IF(CJ85="",(AJ85*$BA$4),CJ85))</f>
        <v/>
      </c>
      <c r="CQ85" s="99"/>
      <c r="CR85" s="91">
        <f>AY85-BA85</f>
        <v>0</v>
      </c>
      <c r="CS85" s="168"/>
      <c r="CT85" s="81"/>
      <c r="CU85" s="192"/>
      <c r="CV85" s="192"/>
      <c r="CW85" s="169"/>
      <c r="CY85" s="83"/>
      <c r="CZ85" s="83" t="s">
        <v>142</v>
      </c>
    </row>
    <row r="86" spans="1:104" s="18" customFormat="1" ht="13.8" hidden="1" thickBot="1" x14ac:dyDescent="0.3">
      <c r="A86" s="100"/>
      <c r="B86" s="76" t="str">
        <f t="shared" si="3"/>
        <v/>
      </c>
      <c r="C86" s="77" t="s">
        <v>142</v>
      </c>
      <c r="D86" s="83"/>
      <c r="E86" s="83"/>
      <c r="F86" s="83"/>
      <c r="G86" s="76"/>
      <c r="H86" s="76"/>
      <c r="I86" s="76"/>
      <c r="J86" s="78"/>
      <c r="K86" s="78"/>
      <c r="L86" s="78"/>
      <c r="M86" s="221"/>
      <c r="N86" s="78"/>
      <c r="O86" s="78"/>
      <c r="P86" s="76"/>
      <c r="Q86" s="221"/>
      <c r="R86" s="221"/>
      <c r="S86" s="76"/>
      <c r="T86" s="76"/>
      <c r="U86" s="76"/>
      <c r="V86" s="222"/>
      <c r="W86" s="222"/>
      <c r="X86" s="222"/>
      <c r="Y86" s="79"/>
      <c r="Z86" s="79"/>
      <c r="AA86" s="223"/>
      <c r="AB86" s="223"/>
      <c r="AC86" s="76"/>
      <c r="AD86" s="76"/>
      <c r="AE86" s="221"/>
      <c r="AF86" s="221"/>
      <c r="AG86" s="79"/>
      <c r="AH86" s="80">
        <v>3</v>
      </c>
      <c r="AI86" s="81"/>
      <c r="AJ86" s="82"/>
      <c r="AK86" s="83"/>
      <c r="AL86" s="83"/>
      <c r="AM86" s="84"/>
      <c r="AN86" s="84"/>
      <c r="AO86" s="84"/>
      <c r="AP86" s="84"/>
      <c r="AQ86" s="85">
        <f>IF(AP86&lt;AM86,(AP86+1)-AM86,AP86-AM86)</f>
        <v>0</v>
      </c>
      <c r="AR86" s="85">
        <f>IF(AO86&lt;AN86,(AO86+1)-AN86,AO86-AN86)</f>
        <v>0</v>
      </c>
      <c r="AS86" s="86" t="str">
        <f>IF(AR86&lt;&gt;0,1,"")</f>
        <v/>
      </c>
      <c r="AT86" s="87" t="str">
        <f>IF(AM86&lt;&gt;0,AM86-(6/24)+1440,"")</f>
        <v/>
      </c>
      <c r="AU86" s="88"/>
      <c r="AV86" s="89"/>
      <c r="AW86" s="89"/>
      <c r="AX86" s="89"/>
      <c r="AY86" s="88"/>
      <c r="AZ86" s="88"/>
      <c r="BA86" s="88"/>
      <c r="BB86" s="88"/>
      <c r="BC86" s="101"/>
      <c r="BD86" s="89">
        <f>BC86*0.0004536</f>
        <v>0</v>
      </c>
      <c r="BE86" s="91"/>
      <c r="BF86" s="92"/>
      <c r="BG86" s="92"/>
      <c r="BH86" s="80"/>
      <c r="BI86" s="93"/>
      <c r="BJ86" s="93"/>
      <c r="BK86" s="93"/>
      <c r="BL86" s="93"/>
      <c r="BM86" s="94"/>
      <c r="BN86" s="94"/>
      <c r="BO86" s="94"/>
      <c r="BP86" s="95"/>
      <c r="BQ86" s="96"/>
      <c r="BR86" s="96"/>
      <c r="BS86" s="96"/>
      <c r="BT86" s="97"/>
      <c r="BU86" s="98"/>
      <c r="BV86" s="97"/>
      <c r="BW86" s="76"/>
      <c r="BX86" s="76"/>
      <c r="BY86" s="76"/>
      <c r="BZ86" s="76"/>
      <c r="CA86" s="76"/>
      <c r="CB86" s="76"/>
      <c r="CC86" s="76"/>
      <c r="CD86" s="76"/>
      <c r="CE86" s="76"/>
      <c r="CF86" s="76"/>
      <c r="CG86" s="76"/>
      <c r="CH86" s="76"/>
      <c r="CI86" s="212"/>
      <c r="CJ86" s="76"/>
      <c r="CK86" s="89">
        <f>((CJ86/3.8)*6.7)/1000</f>
        <v>0</v>
      </c>
      <c r="CL86" s="76"/>
      <c r="CM86" s="91">
        <f>((CL86*6.7)/1)/1000</f>
        <v>0</v>
      </c>
      <c r="CN86" s="91" t="str">
        <f>IF(A86="","",IF(CK86=0,CM86,CK86)/2.2)</f>
        <v/>
      </c>
      <c r="CO86" s="91" t="str">
        <f>IF(A86="","",(CP86/$BD$4))</f>
        <v/>
      </c>
      <c r="CP86" s="91" t="str">
        <f>IF(A86="","",IF(CJ86="",(AJ86*$BA$4),CJ86))</f>
        <v/>
      </c>
      <c r="CQ86" s="99"/>
      <c r="CR86" s="91">
        <f>AY86-BA86</f>
        <v>0</v>
      </c>
      <c r="CS86" s="83" t="s">
        <v>142</v>
      </c>
      <c r="CT86" s="81"/>
      <c r="CU86" s="192"/>
      <c r="CV86" s="192"/>
      <c r="CW86" s="169"/>
      <c r="CY86" s="76"/>
      <c r="CZ86" s="76"/>
    </row>
    <row r="87" spans="1:104" s="18" customFormat="1" ht="13.8" hidden="1" thickBot="1" x14ac:dyDescent="0.3">
      <c r="A87" s="100"/>
      <c r="B87" s="76" t="str">
        <f t="shared" si="3"/>
        <v/>
      </c>
      <c r="C87" s="77"/>
      <c r="D87" s="83"/>
      <c r="E87" s="83"/>
      <c r="F87" s="83"/>
      <c r="G87" s="76"/>
      <c r="H87" s="76"/>
      <c r="I87" s="76"/>
      <c r="J87" s="78"/>
      <c r="K87" s="78"/>
      <c r="L87" s="78"/>
      <c r="M87" s="221"/>
      <c r="N87" s="78"/>
      <c r="O87" s="78"/>
      <c r="P87" s="76"/>
      <c r="Q87" s="221"/>
      <c r="R87" s="221"/>
      <c r="S87" s="76"/>
      <c r="T87" s="76"/>
      <c r="U87" s="76"/>
      <c r="V87" s="222"/>
      <c r="W87" s="222"/>
      <c r="X87" s="222"/>
      <c r="Y87" s="79"/>
      <c r="Z87" s="79"/>
      <c r="AA87" s="223"/>
      <c r="AB87" s="223"/>
      <c r="AC87" s="76"/>
      <c r="AD87" s="76"/>
      <c r="AE87" s="221"/>
      <c r="AF87" s="221"/>
      <c r="AG87" s="79"/>
      <c r="AH87" s="102">
        <v>4</v>
      </c>
      <c r="AI87" s="103"/>
      <c r="AJ87" s="104"/>
      <c r="AK87" s="105"/>
      <c r="AL87" s="106"/>
      <c r="AM87" s="107"/>
      <c r="AN87" s="107"/>
      <c r="AO87" s="107"/>
      <c r="AP87" s="107"/>
      <c r="AQ87" s="108">
        <f>IF(AP87&lt;AM87,(AP87+1)-AM87,AP87-AM87)</f>
        <v>0</v>
      </c>
      <c r="AR87" s="108">
        <f>IF(AO87&lt;AN87,(AO87+1)-AN87,AO87-AN87)</f>
        <v>0</v>
      </c>
      <c r="AS87" s="109" t="str">
        <f>IF(AR87&lt;&gt;0,1,"")</f>
        <v/>
      </c>
      <c r="AT87" s="110" t="str">
        <f>IF(AM87&lt;&gt;0,AM87-(6/24)+1440,"")</f>
        <v/>
      </c>
      <c r="AU87" s="111"/>
      <c r="AV87" s="112"/>
      <c r="AW87" s="112"/>
      <c r="AX87" s="112"/>
      <c r="AY87" s="111"/>
      <c r="AZ87" s="111"/>
      <c r="BA87" s="111"/>
      <c r="BB87" s="111"/>
      <c r="BC87" s="113"/>
      <c r="BD87" s="112">
        <f>BC87*0.0004536</f>
        <v>0</v>
      </c>
      <c r="BE87" s="114"/>
      <c r="BF87" s="115"/>
      <c r="BG87" s="115"/>
      <c r="BH87" s="102"/>
      <c r="BI87" s="116"/>
      <c r="BJ87" s="116"/>
      <c r="BK87" s="116"/>
      <c r="BL87" s="116"/>
      <c r="BM87" s="117"/>
      <c r="BN87" s="117"/>
      <c r="BO87" s="117"/>
      <c r="BP87" s="118"/>
      <c r="BQ87" s="119"/>
      <c r="BR87" s="119"/>
      <c r="BS87" s="119"/>
      <c r="BT87" s="120"/>
      <c r="BU87" s="121"/>
      <c r="BV87" s="120"/>
      <c r="BW87" s="122"/>
      <c r="BX87" s="122"/>
      <c r="BY87" s="122"/>
      <c r="BZ87" s="122"/>
      <c r="CA87" s="122"/>
      <c r="CB87" s="122"/>
      <c r="CC87" s="122"/>
      <c r="CD87" s="122"/>
      <c r="CE87" s="122"/>
      <c r="CF87" s="122"/>
      <c r="CG87" s="122"/>
      <c r="CH87" s="122"/>
      <c r="CI87" s="213"/>
      <c r="CJ87" s="122"/>
      <c r="CK87" s="112">
        <f>((CJ87/3.8)*6.7)/1000</f>
        <v>0</v>
      </c>
      <c r="CL87" s="122"/>
      <c r="CM87" s="114">
        <f>((CL87*6.7)/1)/1000</f>
        <v>0</v>
      </c>
      <c r="CN87" s="114" t="str">
        <f>IF(A87="","",IF(CK87=0,CM87,CK87)/2.2)</f>
        <v/>
      </c>
      <c r="CO87" s="114" t="str">
        <f>IF(A87="","",(CP87/$BD$4))</f>
        <v/>
      </c>
      <c r="CP87" s="114" t="str">
        <f>IF(A87="","",IF(CJ87="",(AJ87*$BA$4),CJ87))</f>
        <v/>
      </c>
      <c r="CQ87" s="123"/>
      <c r="CR87" s="114">
        <f>AY87-BA87</f>
        <v>0</v>
      </c>
      <c r="CS87" s="122"/>
      <c r="CT87" s="202"/>
      <c r="CU87" s="203"/>
      <c r="CV87" s="203"/>
      <c r="CW87" s="204"/>
      <c r="CY87" s="76"/>
      <c r="CZ87" s="76"/>
    </row>
    <row r="88" spans="1:104" s="18" customFormat="1" ht="13.8" hidden="1" thickBot="1" x14ac:dyDescent="0.3">
      <c r="A88" s="124"/>
      <c r="B88" s="125" t="str">
        <f t="shared" si="3"/>
        <v/>
      </c>
      <c r="C88" s="126"/>
      <c r="D88" s="127"/>
      <c r="E88" s="127"/>
      <c r="F88" s="127"/>
      <c r="G88" s="127"/>
      <c r="H88" s="127"/>
      <c r="I88" s="128"/>
      <c r="J88" s="128"/>
      <c r="K88" s="128"/>
      <c r="L88" s="128"/>
      <c r="M88" s="224"/>
      <c r="N88" s="128"/>
      <c r="O88" s="128"/>
      <c r="P88" s="125"/>
      <c r="Q88" s="224"/>
      <c r="R88" s="224"/>
      <c r="S88" s="125"/>
      <c r="T88" s="125"/>
      <c r="U88" s="125"/>
      <c r="V88" s="225"/>
      <c r="W88" s="225"/>
      <c r="X88" s="225"/>
      <c r="Y88" s="129"/>
      <c r="Z88" s="129"/>
      <c r="AA88" s="226"/>
      <c r="AB88" s="226"/>
      <c r="AC88" s="125"/>
      <c r="AD88" s="125"/>
      <c r="AE88" s="224"/>
      <c r="AF88" s="224"/>
      <c r="AG88" s="130"/>
      <c r="AH88" s="238" t="s">
        <v>141</v>
      </c>
      <c r="AI88" s="239"/>
      <c r="AJ88" s="131"/>
      <c r="AK88" s="132"/>
      <c r="AL88" s="132"/>
      <c r="AM88" s="132"/>
      <c r="AN88" s="132"/>
      <c r="AO88" s="132"/>
      <c r="AP88" s="133"/>
      <c r="AQ88" s="133">
        <f>SUM(AQ84:AQ87)</f>
        <v>0.21180555555555558</v>
      </c>
      <c r="AR88" s="133">
        <f>SUM(AR84:AR87)</f>
        <v>0.17013888888888884</v>
      </c>
      <c r="AS88" s="134">
        <f>SUM(AS84:AS87)</f>
        <v>1</v>
      </c>
      <c r="AT88" s="134"/>
      <c r="AU88" s="132"/>
      <c r="AV88" s="135"/>
      <c r="AW88" s="135"/>
      <c r="AX88" s="135"/>
      <c r="AY88" s="132"/>
      <c r="AZ88" s="132"/>
      <c r="BA88" s="132"/>
      <c r="BB88" s="132"/>
      <c r="BC88" s="136"/>
      <c r="BD88" s="135"/>
      <c r="BE88" s="135"/>
      <c r="BF88" s="137"/>
      <c r="BG88" s="137"/>
      <c r="BH88" s="239"/>
      <c r="BI88" s="239"/>
      <c r="BJ88" s="239"/>
      <c r="BK88" s="138"/>
      <c r="BL88" s="138"/>
      <c r="BM88" s="138"/>
      <c r="BN88" s="138"/>
      <c r="BO88" s="138"/>
      <c r="BP88" s="139"/>
      <c r="BQ88" s="139"/>
      <c r="BR88" s="139"/>
      <c r="BS88" s="139"/>
      <c r="BT88" s="140"/>
      <c r="BU88" s="140"/>
      <c r="BV88" s="140"/>
      <c r="BW88" s="132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214"/>
      <c r="CJ88" s="132"/>
      <c r="CK88" s="135">
        <f>SUM(CK84:CK87)</f>
        <v>50.565605263157899</v>
      </c>
      <c r="CL88" s="132"/>
      <c r="CM88" s="135">
        <f>SUM(CM84:CM87)</f>
        <v>0</v>
      </c>
      <c r="CN88" s="135">
        <f>SUM(CN84:CN87)</f>
        <v>22.984366028708134</v>
      </c>
      <c r="CO88" s="135">
        <f>SUM(CO84:CO87)</f>
        <v>7546.9567370768827</v>
      </c>
      <c r="CP88" s="135">
        <f>SUM(CP84:CP87)</f>
        <v>28679</v>
      </c>
      <c r="CQ88" s="135">
        <f>SUM(CQ84:CQ87)</f>
        <v>8.4366028708135588E-2</v>
      </c>
      <c r="CR88" s="132"/>
      <c r="CS88" s="132"/>
      <c r="CT88" s="132"/>
      <c r="CU88" s="132"/>
      <c r="CV88" s="132"/>
      <c r="CW88" s="141"/>
      <c r="CY88" s="214"/>
      <c r="CZ88" s="214"/>
    </row>
    <row r="89" spans="1:104" s="18" customFormat="1" x14ac:dyDescent="0.25">
      <c r="A89" s="100">
        <v>2941</v>
      </c>
      <c r="B89" s="51" t="str">
        <f t="shared" si="3"/>
        <v>2941-500-1</v>
      </c>
      <c r="C89" s="52">
        <v>24</v>
      </c>
      <c r="D89" s="53" t="s">
        <v>306</v>
      </c>
      <c r="E89" s="53" t="s">
        <v>295</v>
      </c>
      <c r="F89" s="53"/>
      <c r="G89" s="53"/>
      <c r="H89" s="53"/>
      <c r="I89" s="70"/>
      <c r="J89" s="54"/>
      <c r="K89" s="54"/>
      <c r="L89" s="54"/>
      <c r="M89" s="218"/>
      <c r="N89" s="54"/>
      <c r="O89" s="54"/>
      <c r="P89" s="51"/>
      <c r="Q89" s="218"/>
      <c r="R89" s="218"/>
      <c r="S89" s="51"/>
      <c r="T89" s="51"/>
      <c r="U89" s="51"/>
      <c r="V89" s="219"/>
      <c r="W89" s="219"/>
      <c r="X89" s="220"/>
      <c r="Y89" s="55"/>
      <c r="Z89" s="55"/>
      <c r="AA89" s="219"/>
      <c r="AB89" s="219"/>
      <c r="AC89" s="51"/>
      <c r="AD89" s="51"/>
      <c r="AE89" s="218"/>
      <c r="AF89" s="218"/>
      <c r="AG89" s="55"/>
      <c r="AH89" s="56">
        <v>1</v>
      </c>
      <c r="AI89" s="57">
        <v>44325</v>
      </c>
      <c r="AJ89" s="58" t="s">
        <v>320</v>
      </c>
      <c r="AK89" s="59" t="s">
        <v>321</v>
      </c>
      <c r="AL89" s="59" t="s">
        <v>327</v>
      </c>
      <c r="AM89" s="60">
        <v>0.92708333333333337</v>
      </c>
      <c r="AN89" s="84">
        <v>0.98958333333333337</v>
      </c>
      <c r="AO89" s="84">
        <v>3.8194444444444441E-2</v>
      </c>
      <c r="AP89" s="60">
        <v>4.8611111111111112E-2</v>
      </c>
      <c r="AQ89" s="61">
        <f>IF(AP89&lt;AM89,(AP89+1)-AM89,AP89-AM89)</f>
        <v>0.12152777777777779</v>
      </c>
      <c r="AR89" s="61">
        <f>IF(AO89&lt;AN89,(AO89+1)-AN89,AO89-AN89)</f>
        <v>4.8611111111111049E-2</v>
      </c>
      <c r="AS89" s="62">
        <f>IF(AR89&lt;&gt;0,1,"")</f>
        <v>1</v>
      </c>
      <c r="AT89" s="63">
        <f>IF(AM89&lt;&gt;0,AM89-(6/24)+1440,"")</f>
        <v>1440.6770833333333</v>
      </c>
      <c r="AU89" s="111">
        <v>13.8</v>
      </c>
      <c r="AV89" s="65"/>
      <c r="AW89" s="65"/>
      <c r="AX89" s="65"/>
      <c r="AY89" s="242">
        <v>19.600000000000001</v>
      </c>
      <c r="AZ89" s="66"/>
      <c r="BA89" s="64">
        <v>8</v>
      </c>
      <c r="BB89" s="66"/>
      <c r="BC89" s="51">
        <v>38522</v>
      </c>
      <c r="BD89" s="89">
        <f>BC89*0.0004536</f>
        <v>17.4735792</v>
      </c>
      <c r="BE89" s="67"/>
      <c r="BF89" s="68"/>
      <c r="BG89" s="68"/>
      <c r="BH89" s="69">
        <v>3</v>
      </c>
      <c r="BI89" s="70"/>
      <c r="BJ89" s="70"/>
      <c r="BK89" s="70"/>
      <c r="BL89" s="70"/>
      <c r="BM89" s="71"/>
      <c r="BN89" s="71"/>
      <c r="BO89" s="71"/>
      <c r="BP89" s="72">
        <v>3</v>
      </c>
      <c r="BQ89" s="73"/>
      <c r="BR89" s="73"/>
      <c r="BS89" s="73"/>
      <c r="BT89" s="74"/>
      <c r="BU89" s="75"/>
      <c r="BV89" s="74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212">
        <f>8.03+7.314</f>
        <v>15.343999999999999</v>
      </c>
      <c r="CJ89" s="51"/>
      <c r="CK89" s="65">
        <f>((CJ89/3.8)*6.7)/1000</f>
        <v>0</v>
      </c>
      <c r="CL89" s="51">
        <f>4171+320</f>
        <v>4491</v>
      </c>
      <c r="CM89" s="67">
        <f>((CL89*6.7)/1)/1000</f>
        <v>30.089700000000001</v>
      </c>
      <c r="CN89" s="67">
        <f>IF(A89="","",IF(CK89=0,CM89,CK89)/2.2)</f>
        <v>13.677136363636363</v>
      </c>
      <c r="CO89" s="67">
        <f>IF(A89="","",(CP89/$BD$4))</f>
        <v>59681.983337706639</v>
      </c>
      <c r="CP89" s="67">
        <f>IF(A89="","",IF(CJ89="",(AJ89*$BA$4),CJ89))</f>
        <v>226796</v>
      </c>
      <c r="CQ89" s="242">
        <f>CN89-AU89</f>
        <v>-0.12286363636363795</v>
      </c>
      <c r="CR89" s="67">
        <f>AY89-BA89</f>
        <v>11.600000000000001</v>
      </c>
      <c r="CS89" s="53" t="s">
        <v>142</v>
      </c>
      <c r="CT89" s="199"/>
      <c r="CU89" s="200"/>
      <c r="CV89" s="200"/>
      <c r="CW89" s="201"/>
      <c r="CY89" s="83" t="s">
        <v>697</v>
      </c>
      <c r="CZ89" s="228"/>
    </row>
    <row r="90" spans="1:104" s="18" customFormat="1" ht="13.8" thickBot="1" x14ac:dyDescent="0.3">
      <c r="A90" s="100">
        <v>2941</v>
      </c>
      <c r="B90" s="76" t="str">
        <f t="shared" si="3"/>
        <v>2941-501-2</v>
      </c>
      <c r="C90" s="77">
        <v>24</v>
      </c>
      <c r="D90" s="83" t="s">
        <v>306</v>
      </c>
      <c r="E90" s="83" t="s">
        <v>295</v>
      </c>
      <c r="F90" s="83"/>
      <c r="G90" s="83"/>
      <c r="H90" s="76"/>
      <c r="I90" s="76"/>
      <c r="J90" s="78"/>
      <c r="K90" s="78"/>
      <c r="L90" s="78"/>
      <c r="M90" s="221"/>
      <c r="N90" s="78"/>
      <c r="O90" s="78"/>
      <c r="P90" s="76"/>
      <c r="Q90" s="221"/>
      <c r="R90" s="221"/>
      <c r="S90" s="76"/>
      <c r="T90" s="76"/>
      <c r="U90" s="76"/>
      <c r="V90" s="222"/>
      <c r="W90" s="222"/>
      <c r="X90" s="222"/>
      <c r="Y90" s="79"/>
      <c r="Z90" s="79"/>
      <c r="AA90" s="223"/>
      <c r="AB90" s="223"/>
      <c r="AC90" s="76"/>
      <c r="AD90" s="76"/>
      <c r="AE90" s="221"/>
      <c r="AF90" s="221"/>
      <c r="AG90" s="79"/>
      <c r="AH90" s="80">
        <v>2</v>
      </c>
      <c r="AI90" s="81">
        <v>44326</v>
      </c>
      <c r="AJ90" s="82" t="s">
        <v>326</v>
      </c>
      <c r="AK90" s="83" t="s">
        <v>327</v>
      </c>
      <c r="AL90" s="83" t="s">
        <v>209</v>
      </c>
      <c r="AM90" s="84">
        <v>0.125</v>
      </c>
      <c r="AN90" s="84">
        <v>0.14583333333333334</v>
      </c>
      <c r="AO90" s="84">
        <v>0.2951388888888889</v>
      </c>
      <c r="AP90" s="84">
        <v>0.30208333333333331</v>
      </c>
      <c r="AQ90" s="85">
        <f>IF(AP90&lt;AM90,(AP90+1)-AM90,AP90-AM90)</f>
        <v>0.17708333333333331</v>
      </c>
      <c r="AR90" s="85">
        <f>IF(AO90&lt;AN90,(AO90+1)-AN90,AO90-AN90)</f>
        <v>0.14930555555555555</v>
      </c>
      <c r="AS90" s="86">
        <f>IF(AR90&lt;&gt;0,1,"")</f>
        <v>1</v>
      </c>
      <c r="AT90" s="87">
        <f>IF(AM90&lt;&gt;0,AM90-(6/24)+1440,"")</f>
        <v>1439.875</v>
      </c>
      <c r="AU90" s="88">
        <v>22.5</v>
      </c>
      <c r="AV90" s="89"/>
      <c r="AW90" s="89"/>
      <c r="AX90" s="89"/>
      <c r="AY90" s="111">
        <v>30.8</v>
      </c>
      <c r="AZ90" s="88"/>
      <c r="BA90" s="88">
        <v>9.4</v>
      </c>
      <c r="BB90" s="88"/>
      <c r="BC90" s="90" t="s">
        <v>431</v>
      </c>
      <c r="BD90" s="89">
        <f>BC90*0.0004536</f>
        <v>32.178837600000001</v>
      </c>
      <c r="BE90" s="91"/>
      <c r="BF90" s="92"/>
      <c r="BG90" s="92"/>
      <c r="BH90" s="80">
        <v>4</v>
      </c>
      <c r="BI90" s="93"/>
      <c r="BJ90" s="93"/>
      <c r="BK90" s="93"/>
      <c r="BL90" s="93"/>
      <c r="BM90" s="94"/>
      <c r="BN90" s="94"/>
      <c r="BO90" s="94"/>
      <c r="BP90" s="95">
        <v>4</v>
      </c>
      <c r="BQ90" s="96"/>
      <c r="BR90" s="96"/>
      <c r="BS90" s="96"/>
      <c r="BT90" s="97"/>
      <c r="BU90" s="98"/>
      <c r="BV90" s="97"/>
      <c r="BW90" s="76"/>
      <c r="BX90" s="76"/>
      <c r="BY90" s="76"/>
      <c r="BZ90" s="76"/>
      <c r="CA90" s="76"/>
      <c r="CB90" s="76"/>
      <c r="CC90" s="76"/>
      <c r="CD90" s="76"/>
      <c r="CE90" s="76"/>
      <c r="CF90" s="76"/>
      <c r="CG90" s="76"/>
      <c r="CH90" s="76"/>
      <c r="CI90" s="212">
        <f>23.71+8.03</f>
        <v>31.740000000000002</v>
      </c>
      <c r="CJ90" s="76"/>
      <c r="CK90" s="89">
        <f>((CJ90/3.8)*6.7)/1000</f>
        <v>0</v>
      </c>
      <c r="CL90" s="76">
        <v>7310</v>
      </c>
      <c r="CM90" s="91">
        <f>((CL90*6.7)/1)/1000</f>
        <v>48.976999999999997</v>
      </c>
      <c r="CN90" s="91">
        <f>IF(A90="","",IF(CK90=0,CM90,CK90)/2.2)</f>
        <v>22.262272727272723</v>
      </c>
      <c r="CO90" s="91">
        <f>IF(A90="","",(CP90/$BD$4))</f>
        <v>59801.347304382056</v>
      </c>
      <c r="CP90" s="91">
        <f>IF(A90="","",IF(CJ90="",(AJ90*$BA$4),CJ90))</f>
        <v>227249.592</v>
      </c>
      <c r="CQ90" s="99">
        <f>CN90-AU90</f>
        <v>-0.23772727272727678</v>
      </c>
      <c r="CR90" s="91">
        <f>AY90-BA90</f>
        <v>21.4</v>
      </c>
      <c r="CS90" s="168"/>
      <c r="CT90" s="81">
        <v>44326</v>
      </c>
      <c r="CU90" s="192">
        <v>9.375E-2</v>
      </c>
      <c r="CV90" s="192">
        <v>0.15625</v>
      </c>
      <c r="CW90" s="169" t="s">
        <v>522</v>
      </c>
      <c r="CY90" s="83" t="s">
        <v>697</v>
      </c>
      <c r="CZ90" s="83" t="s">
        <v>142</v>
      </c>
    </row>
    <row r="91" spans="1:104" s="18" customFormat="1" ht="13.8" hidden="1" thickBot="1" x14ac:dyDescent="0.3">
      <c r="A91" s="100"/>
      <c r="B91" s="76" t="str">
        <f t="shared" si="3"/>
        <v/>
      </c>
      <c r="C91" s="77" t="s">
        <v>142</v>
      </c>
      <c r="D91" s="83"/>
      <c r="E91" s="83"/>
      <c r="F91" s="83"/>
      <c r="G91" s="76"/>
      <c r="H91" s="76"/>
      <c r="I91" s="76"/>
      <c r="J91" s="78"/>
      <c r="K91" s="78"/>
      <c r="L91" s="78"/>
      <c r="M91" s="221"/>
      <c r="N91" s="78"/>
      <c r="O91" s="78"/>
      <c r="P91" s="76"/>
      <c r="Q91" s="221"/>
      <c r="R91" s="221"/>
      <c r="S91" s="76"/>
      <c r="T91" s="76"/>
      <c r="U91" s="76"/>
      <c r="V91" s="222"/>
      <c r="W91" s="222"/>
      <c r="X91" s="222"/>
      <c r="Y91" s="79"/>
      <c r="Z91" s="79"/>
      <c r="AA91" s="223"/>
      <c r="AB91" s="223"/>
      <c r="AC91" s="76"/>
      <c r="AD91" s="76"/>
      <c r="AE91" s="221"/>
      <c r="AF91" s="221"/>
      <c r="AG91" s="79"/>
      <c r="AH91" s="80">
        <v>3</v>
      </c>
      <c r="AI91" s="81"/>
      <c r="AJ91" s="82"/>
      <c r="AK91" s="83"/>
      <c r="AL91" s="83"/>
      <c r="AM91" s="84"/>
      <c r="AN91" s="84"/>
      <c r="AO91" s="84"/>
      <c r="AP91" s="84"/>
      <c r="AQ91" s="85">
        <f>IF(AP91&lt;AM91,(AP91+1)-AM91,AP91-AM91)</f>
        <v>0</v>
      </c>
      <c r="AR91" s="85">
        <f>IF(AO91&lt;AN91,(AO91+1)-AN91,AO91-AN91)</f>
        <v>0</v>
      </c>
      <c r="AS91" s="86" t="str">
        <f>IF(AR91&lt;&gt;0,1,"")</f>
        <v/>
      </c>
      <c r="AT91" s="87" t="str">
        <f>IF(AM91&lt;&gt;0,AM91-(6/24)+1440,"")</f>
        <v/>
      </c>
      <c r="AU91" s="88"/>
      <c r="AV91" s="89"/>
      <c r="AW91" s="89"/>
      <c r="AX91" s="89"/>
      <c r="AY91" s="88"/>
      <c r="AZ91" s="88"/>
      <c r="BA91" s="88"/>
      <c r="BB91" s="88"/>
      <c r="BC91" s="101"/>
      <c r="BD91" s="89">
        <f>BC91*0.0004536</f>
        <v>0</v>
      </c>
      <c r="BE91" s="91"/>
      <c r="BF91" s="92"/>
      <c r="BG91" s="92"/>
      <c r="BH91" s="80"/>
      <c r="BI91" s="93"/>
      <c r="BJ91" s="93"/>
      <c r="BK91" s="93"/>
      <c r="BL91" s="93"/>
      <c r="BM91" s="94"/>
      <c r="BN91" s="94"/>
      <c r="BO91" s="94"/>
      <c r="BP91" s="95"/>
      <c r="BQ91" s="96"/>
      <c r="BR91" s="96"/>
      <c r="BS91" s="96"/>
      <c r="BT91" s="97"/>
      <c r="BU91" s="98"/>
      <c r="BV91" s="97"/>
      <c r="BW91" s="76"/>
      <c r="BX91" s="76"/>
      <c r="BY91" s="76"/>
      <c r="BZ91" s="76"/>
      <c r="CA91" s="76"/>
      <c r="CB91" s="76"/>
      <c r="CC91" s="76"/>
      <c r="CD91" s="76"/>
      <c r="CE91" s="76"/>
      <c r="CF91" s="76"/>
      <c r="CG91" s="76"/>
      <c r="CH91" s="76"/>
      <c r="CI91" s="212"/>
      <c r="CJ91" s="76"/>
      <c r="CK91" s="89">
        <f>((CJ91/3.8)*6.7)/1000</f>
        <v>0</v>
      </c>
      <c r="CL91" s="76"/>
      <c r="CM91" s="91">
        <f>((CL91*6.7)/1)/1000</f>
        <v>0</v>
      </c>
      <c r="CN91" s="91" t="str">
        <f>IF(A91="","",IF(CK91=0,CM91,CK91)/2.2)</f>
        <v/>
      </c>
      <c r="CO91" s="91" t="str">
        <f>IF(A91="","",(CP91/$BD$4))</f>
        <v/>
      </c>
      <c r="CP91" s="91" t="str">
        <f>IF(A91="","",IF(CJ91="",(AJ91*$BA$4),CJ91))</f>
        <v/>
      </c>
      <c r="CQ91" s="99"/>
      <c r="CR91" s="91">
        <f>AY91-BA91</f>
        <v>0</v>
      </c>
      <c r="CS91" s="83" t="s">
        <v>142</v>
      </c>
      <c r="CT91" s="81"/>
      <c r="CU91" s="192"/>
      <c r="CV91" s="192"/>
      <c r="CW91" s="169"/>
      <c r="CY91" s="76"/>
      <c r="CZ91" s="76"/>
    </row>
    <row r="92" spans="1:104" s="18" customFormat="1" ht="13.8" hidden="1" thickBot="1" x14ac:dyDescent="0.3">
      <c r="A92" s="100"/>
      <c r="B92" s="76" t="str">
        <f t="shared" si="3"/>
        <v/>
      </c>
      <c r="C92" s="77"/>
      <c r="D92" s="83"/>
      <c r="E92" s="83"/>
      <c r="F92" s="83"/>
      <c r="G92" s="76"/>
      <c r="H92" s="76"/>
      <c r="I92" s="76"/>
      <c r="J92" s="78"/>
      <c r="K92" s="78"/>
      <c r="L92" s="78"/>
      <c r="M92" s="221"/>
      <c r="N92" s="78"/>
      <c r="O92" s="78"/>
      <c r="P92" s="76"/>
      <c r="Q92" s="221"/>
      <c r="R92" s="221"/>
      <c r="S92" s="76"/>
      <c r="T92" s="76"/>
      <c r="U92" s="76"/>
      <c r="V92" s="222"/>
      <c r="W92" s="222"/>
      <c r="X92" s="222"/>
      <c r="Y92" s="79"/>
      <c r="Z92" s="79"/>
      <c r="AA92" s="223"/>
      <c r="AB92" s="223"/>
      <c r="AC92" s="76"/>
      <c r="AD92" s="76"/>
      <c r="AE92" s="221"/>
      <c r="AF92" s="221"/>
      <c r="AG92" s="79"/>
      <c r="AH92" s="102">
        <v>4</v>
      </c>
      <c r="AI92" s="103"/>
      <c r="AJ92" s="104"/>
      <c r="AK92" s="105"/>
      <c r="AL92" s="106"/>
      <c r="AM92" s="107"/>
      <c r="AN92" s="107"/>
      <c r="AO92" s="107"/>
      <c r="AP92" s="107"/>
      <c r="AQ92" s="108">
        <f>IF(AP92&lt;AM92,(AP92+1)-AM92,AP92-AM92)</f>
        <v>0</v>
      </c>
      <c r="AR92" s="108">
        <f>IF(AO92&lt;AN92,(AO92+1)-AN92,AO92-AN92)</f>
        <v>0</v>
      </c>
      <c r="AS92" s="109" t="str">
        <f>IF(AR92&lt;&gt;0,1,"")</f>
        <v/>
      </c>
      <c r="AT92" s="110" t="str">
        <f>IF(AM92&lt;&gt;0,AM92-(6/24)+1440,"")</f>
        <v/>
      </c>
      <c r="AU92" s="111"/>
      <c r="AV92" s="112"/>
      <c r="AW92" s="112"/>
      <c r="AX92" s="112"/>
      <c r="AY92" s="111"/>
      <c r="AZ92" s="111"/>
      <c r="BA92" s="111"/>
      <c r="BB92" s="111"/>
      <c r="BC92" s="113"/>
      <c r="BD92" s="112">
        <f>BC92*0.0004536</f>
        <v>0</v>
      </c>
      <c r="BE92" s="114"/>
      <c r="BF92" s="115"/>
      <c r="BG92" s="115"/>
      <c r="BH92" s="102"/>
      <c r="BI92" s="116"/>
      <c r="BJ92" s="116"/>
      <c r="BK92" s="116"/>
      <c r="BL92" s="116"/>
      <c r="BM92" s="117"/>
      <c r="BN92" s="117"/>
      <c r="BO92" s="117"/>
      <c r="BP92" s="118"/>
      <c r="BQ92" s="119"/>
      <c r="BR92" s="119"/>
      <c r="BS92" s="119"/>
      <c r="BT92" s="120"/>
      <c r="BU92" s="121"/>
      <c r="BV92" s="120"/>
      <c r="BW92" s="122"/>
      <c r="BX92" s="122"/>
      <c r="BY92" s="122"/>
      <c r="BZ92" s="122"/>
      <c r="CA92" s="122"/>
      <c r="CB92" s="122"/>
      <c r="CC92" s="122"/>
      <c r="CD92" s="122"/>
      <c r="CE92" s="122"/>
      <c r="CF92" s="122"/>
      <c r="CG92" s="122"/>
      <c r="CH92" s="122"/>
      <c r="CI92" s="213"/>
      <c r="CJ92" s="122"/>
      <c r="CK92" s="112">
        <f>((CJ92/3.8)*6.7)/1000</f>
        <v>0</v>
      </c>
      <c r="CL92" s="122"/>
      <c r="CM92" s="114">
        <f>((CL92*6.7)/1)/1000</f>
        <v>0</v>
      </c>
      <c r="CN92" s="114" t="str">
        <f>IF(A92="","",IF(CK92=0,CM92,CK92)/2.2)</f>
        <v/>
      </c>
      <c r="CO92" s="114" t="str">
        <f>IF(A92="","",(CP92/$BD$4))</f>
        <v/>
      </c>
      <c r="CP92" s="114" t="str">
        <f>IF(A92="","",IF(CJ92="",(AJ92*$BA$4),CJ92))</f>
        <v/>
      </c>
      <c r="CQ92" s="123"/>
      <c r="CR92" s="114">
        <f>AY92-BA92</f>
        <v>0</v>
      </c>
      <c r="CS92" s="122"/>
      <c r="CT92" s="202"/>
      <c r="CU92" s="203"/>
      <c r="CV92" s="203"/>
      <c r="CW92" s="204"/>
      <c r="CY92" s="76"/>
      <c r="CZ92" s="76"/>
    </row>
    <row r="93" spans="1:104" s="18" customFormat="1" ht="13.8" hidden="1" thickBot="1" x14ac:dyDescent="0.3">
      <c r="A93" s="124"/>
      <c r="B93" s="125" t="str">
        <f t="shared" si="3"/>
        <v/>
      </c>
      <c r="C93" s="126"/>
      <c r="D93" s="127"/>
      <c r="E93" s="127"/>
      <c r="F93" s="127"/>
      <c r="G93" s="127"/>
      <c r="H93" s="127"/>
      <c r="I93" s="128"/>
      <c r="J93" s="128"/>
      <c r="K93" s="128"/>
      <c r="L93" s="128"/>
      <c r="M93" s="224"/>
      <c r="N93" s="128"/>
      <c r="O93" s="128"/>
      <c r="P93" s="125"/>
      <c r="Q93" s="224"/>
      <c r="R93" s="224"/>
      <c r="S93" s="125"/>
      <c r="T93" s="125"/>
      <c r="U93" s="125"/>
      <c r="V93" s="225"/>
      <c r="W93" s="225"/>
      <c r="X93" s="225"/>
      <c r="Y93" s="129"/>
      <c r="Z93" s="129"/>
      <c r="AA93" s="226"/>
      <c r="AB93" s="226"/>
      <c r="AC93" s="125"/>
      <c r="AD93" s="125"/>
      <c r="AE93" s="224"/>
      <c r="AF93" s="224"/>
      <c r="AG93" s="130"/>
      <c r="AH93" s="238" t="s">
        <v>141</v>
      </c>
      <c r="AI93" s="239"/>
      <c r="AJ93" s="131"/>
      <c r="AK93" s="132"/>
      <c r="AL93" s="132"/>
      <c r="AM93" s="132"/>
      <c r="AN93" s="132"/>
      <c r="AO93" s="132"/>
      <c r="AP93" s="133"/>
      <c r="AQ93" s="133">
        <f>SUM(AQ89:AQ92)</f>
        <v>0.2986111111111111</v>
      </c>
      <c r="AR93" s="133">
        <f>SUM(AR89:AR92)</f>
        <v>0.1979166666666666</v>
      </c>
      <c r="AS93" s="134">
        <f>SUM(AS89:AS92)</f>
        <v>2</v>
      </c>
      <c r="AT93" s="134"/>
      <c r="AU93" s="132"/>
      <c r="AV93" s="135"/>
      <c r="AW93" s="135"/>
      <c r="AX93" s="135"/>
      <c r="AY93" s="132"/>
      <c r="AZ93" s="132"/>
      <c r="BA93" s="132"/>
      <c r="BB93" s="132"/>
      <c r="BC93" s="136"/>
      <c r="BD93" s="135"/>
      <c r="BE93" s="135"/>
      <c r="BF93" s="137"/>
      <c r="BG93" s="137"/>
      <c r="BH93" s="239"/>
      <c r="BI93" s="239"/>
      <c r="BJ93" s="239"/>
      <c r="BK93" s="138"/>
      <c r="BL93" s="138"/>
      <c r="BM93" s="138"/>
      <c r="BN93" s="138"/>
      <c r="BO93" s="138"/>
      <c r="BP93" s="139"/>
      <c r="BQ93" s="139"/>
      <c r="BR93" s="139"/>
      <c r="BS93" s="139"/>
      <c r="BT93" s="140"/>
      <c r="BU93" s="140"/>
      <c r="BV93" s="140"/>
      <c r="BW93" s="132"/>
      <c r="BX93" s="132"/>
      <c r="BY93" s="132"/>
      <c r="BZ93" s="132"/>
      <c r="CA93" s="132"/>
      <c r="CB93" s="132"/>
      <c r="CC93" s="132"/>
      <c r="CD93" s="132"/>
      <c r="CE93" s="132"/>
      <c r="CF93" s="132"/>
      <c r="CG93" s="132"/>
      <c r="CH93" s="132"/>
      <c r="CI93" s="214"/>
      <c r="CJ93" s="132"/>
      <c r="CK93" s="135">
        <f>SUM(CK89:CK92)</f>
        <v>0</v>
      </c>
      <c r="CL93" s="132"/>
      <c r="CM93" s="135">
        <f>SUM(CM89:CM92)</f>
        <v>79.066699999999997</v>
      </c>
      <c r="CN93" s="135">
        <f>SUM(CN89:CN92)</f>
        <v>35.939409090909088</v>
      </c>
      <c r="CO93" s="135">
        <f>SUM(CO89:CO92)</f>
        <v>119483.33064208869</v>
      </c>
      <c r="CP93" s="135">
        <f>SUM(CP89:CP92)</f>
        <v>454045.592</v>
      </c>
      <c r="CQ93" s="135">
        <f>SUM(CQ89:CQ92)</f>
        <v>-0.36059090909091474</v>
      </c>
      <c r="CR93" s="132"/>
      <c r="CS93" s="132"/>
      <c r="CT93" s="132"/>
      <c r="CU93" s="132"/>
      <c r="CV93" s="132"/>
      <c r="CW93" s="141"/>
      <c r="CY93" s="214"/>
      <c r="CZ93" s="214"/>
    </row>
    <row r="94" spans="1:104" s="18" customFormat="1" x14ac:dyDescent="0.25">
      <c r="A94" s="100">
        <v>2942</v>
      </c>
      <c r="B94" s="51" t="str">
        <f t="shared" si="3"/>
        <v>2942-302-1</v>
      </c>
      <c r="C94" s="52">
        <v>30</v>
      </c>
      <c r="D94" s="53" t="s">
        <v>277</v>
      </c>
      <c r="E94" s="53" t="s">
        <v>307</v>
      </c>
      <c r="F94" s="53"/>
      <c r="G94" s="53"/>
      <c r="H94" s="53"/>
      <c r="I94" s="70"/>
      <c r="J94" s="54"/>
      <c r="K94" s="54"/>
      <c r="L94" s="54"/>
      <c r="M94" s="218"/>
      <c r="N94" s="54"/>
      <c r="O94" s="54"/>
      <c r="P94" s="51"/>
      <c r="Q94" s="218"/>
      <c r="R94" s="218"/>
      <c r="S94" s="51"/>
      <c r="T94" s="51"/>
      <c r="U94" s="51"/>
      <c r="V94" s="219"/>
      <c r="W94" s="219"/>
      <c r="X94" s="220"/>
      <c r="Y94" s="55"/>
      <c r="Z94" s="55"/>
      <c r="AA94" s="219"/>
      <c r="AB94" s="219"/>
      <c r="AC94" s="51"/>
      <c r="AD94" s="51"/>
      <c r="AE94" s="218"/>
      <c r="AF94" s="218"/>
      <c r="AG94" s="55"/>
      <c r="AH94" s="56">
        <v>1</v>
      </c>
      <c r="AI94" s="57">
        <v>44327</v>
      </c>
      <c r="AJ94" s="58" t="s">
        <v>382</v>
      </c>
      <c r="AK94" s="59" t="s">
        <v>209</v>
      </c>
      <c r="AL94" s="59" t="s">
        <v>244</v>
      </c>
      <c r="AM94" s="60">
        <v>0.27083333333333331</v>
      </c>
      <c r="AN94" s="84">
        <v>0.29166666666666669</v>
      </c>
      <c r="AO94" s="84">
        <v>0.43055555555555558</v>
      </c>
      <c r="AP94" s="60">
        <v>0.4375</v>
      </c>
      <c r="AQ94" s="61">
        <f>IF(AP94&lt;AM94,(AP94+1)-AM94,AP94-AM94)</f>
        <v>0.16666666666666669</v>
      </c>
      <c r="AR94" s="61">
        <f>IF(AO94&lt;AN94,(AO94+1)-AN94,AO94-AN94)</f>
        <v>0.1388888888888889</v>
      </c>
      <c r="AS94" s="62">
        <f>IF(AR94&lt;&gt;0,1,"")</f>
        <v>1</v>
      </c>
      <c r="AT94" s="63">
        <f>IF(AM94&lt;&gt;0,AM94-(6/24)+1440,"")</f>
        <v>1440.0208333333333</v>
      </c>
      <c r="AU94" s="111">
        <v>15.8</v>
      </c>
      <c r="AV94" s="65"/>
      <c r="AW94" s="65"/>
      <c r="AX94" s="65"/>
      <c r="AY94" s="242">
        <v>25</v>
      </c>
      <c r="AZ94" s="66"/>
      <c r="BA94" s="64">
        <v>6.4</v>
      </c>
      <c r="BB94" s="66"/>
      <c r="BC94" s="51">
        <v>63353</v>
      </c>
      <c r="BD94" s="89">
        <f>BC94*0.0004536</f>
        <v>28.7369208</v>
      </c>
      <c r="BE94" s="67"/>
      <c r="BF94" s="68"/>
      <c r="BG94" s="68"/>
      <c r="BH94" s="69">
        <v>3</v>
      </c>
      <c r="BI94" s="70"/>
      <c r="BJ94" s="70"/>
      <c r="BK94" s="70"/>
      <c r="BL94" s="70"/>
      <c r="BM94" s="71"/>
      <c r="BN94" s="71"/>
      <c r="BO94" s="71"/>
      <c r="BP94" s="72">
        <v>3</v>
      </c>
      <c r="BQ94" s="73"/>
      <c r="BR94" s="73"/>
      <c r="BS94" s="73"/>
      <c r="BT94" s="74"/>
      <c r="BU94" s="75"/>
      <c r="BV94" s="74"/>
      <c r="BW94" s="51"/>
      <c r="BX94" s="51"/>
      <c r="BY94" s="51"/>
      <c r="BZ94" s="51"/>
      <c r="CA94" s="51"/>
      <c r="CB94" s="51"/>
      <c r="CC94" s="51"/>
      <c r="CD94" s="51"/>
      <c r="CE94" s="51"/>
      <c r="CF94" s="51"/>
      <c r="CG94" s="51"/>
      <c r="CH94" s="51"/>
      <c r="CI94" s="275">
        <v>28.797000000000001</v>
      </c>
      <c r="CJ94" s="51">
        <v>19863</v>
      </c>
      <c r="CK94" s="65">
        <f>((CJ94/3.8)*6.7)/1000</f>
        <v>35.021605263157902</v>
      </c>
      <c r="CL94" s="51"/>
      <c r="CM94" s="67">
        <f>((CL94*6.7)/1)/1000</f>
        <v>0</v>
      </c>
      <c r="CN94" s="67">
        <f>IF(A94="","",IF(CK94=0,CM94,CK94)/2.2)</f>
        <v>15.91891148325359</v>
      </c>
      <c r="CO94" s="67">
        <f>IF(A94="","",(CP94/$BD$4))</f>
        <v>5227.0023943846763</v>
      </c>
      <c r="CP94" s="67">
        <f>IF(A94="","",IF(CJ94="",(AJ94*$BA$4),CJ94))</f>
        <v>19863</v>
      </c>
      <c r="CQ94" s="242">
        <f>CN94-AU94</f>
        <v>0.11891148325358891</v>
      </c>
      <c r="CR94" s="67">
        <f>AY94-BA94</f>
        <v>18.600000000000001</v>
      </c>
      <c r="CS94" s="53" t="s">
        <v>142</v>
      </c>
      <c r="CT94" s="199">
        <v>44327</v>
      </c>
      <c r="CU94" s="200">
        <v>6.9444444444444441E-3</v>
      </c>
      <c r="CV94" s="200">
        <v>6.25E-2</v>
      </c>
      <c r="CW94" s="201" t="s">
        <v>523</v>
      </c>
      <c r="CY94" s="83" t="s">
        <v>697</v>
      </c>
      <c r="CZ94" s="228"/>
    </row>
    <row r="95" spans="1:104" s="18" customFormat="1" ht="13.8" thickBot="1" x14ac:dyDescent="0.3">
      <c r="A95" s="100">
        <v>2942</v>
      </c>
      <c r="B95" s="76" t="str">
        <f t="shared" si="3"/>
        <v>2942-303-2</v>
      </c>
      <c r="C95" s="77">
        <v>30</v>
      </c>
      <c r="D95" s="83" t="s">
        <v>277</v>
      </c>
      <c r="E95" s="83" t="s">
        <v>307</v>
      </c>
      <c r="F95" s="83"/>
      <c r="G95" s="83"/>
      <c r="H95" s="76"/>
      <c r="I95" s="76"/>
      <c r="J95" s="78"/>
      <c r="K95" s="78"/>
      <c r="L95" s="78"/>
      <c r="M95" s="221"/>
      <c r="N95" s="78"/>
      <c r="O95" s="78"/>
      <c r="P95" s="76"/>
      <c r="Q95" s="221"/>
      <c r="R95" s="221"/>
      <c r="S95" s="76"/>
      <c r="T95" s="76"/>
      <c r="U95" s="76"/>
      <c r="V95" s="222"/>
      <c r="W95" s="222"/>
      <c r="X95" s="222"/>
      <c r="Y95" s="79"/>
      <c r="Z95" s="79"/>
      <c r="AA95" s="223"/>
      <c r="AB95" s="223"/>
      <c r="AC95" s="76"/>
      <c r="AD95" s="76"/>
      <c r="AE95" s="221"/>
      <c r="AF95" s="221"/>
      <c r="AG95" s="79"/>
      <c r="AH95" s="80">
        <v>2</v>
      </c>
      <c r="AI95" s="81">
        <v>44327</v>
      </c>
      <c r="AJ95" s="82" t="s">
        <v>243</v>
      </c>
      <c r="AK95" s="83" t="s">
        <v>244</v>
      </c>
      <c r="AL95" s="83" t="s">
        <v>209</v>
      </c>
      <c r="AM95" s="84">
        <v>0.4861111111111111</v>
      </c>
      <c r="AN95" s="84">
        <v>0.49652777777777773</v>
      </c>
      <c r="AO95" s="84">
        <v>0.625</v>
      </c>
      <c r="AP95" s="84">
        <v>0.62847222222222221</v>
      </c>
      <c r="AQ95" s="85">
        <f>IF(AP95&lt;AM95,(AP95+1)-AM95,AP95-AM95)</f>
        <v>0.1423611111111111</v>
      </c>
      <c r="AR95" s="85">
        <f>IF(AO95&lt;AN95,(AO95+1)-AN95,AO95-AN95)</f>
        <v>0.12847222222222227</v>
      </c>
      <c r="AS95" s="86">
        <f>IF(AR95&lt;&gt;0,1,"")</f>
        <v>1</v>
      </c>
      <c r="AT95" s="87">
        <f>IF(AM95&lt;&gt;0,AM95-(6/24)+1440,"")</f>
        <v>1440.2361111111111</v>
      </c>
      <c r="AU95" s="254">
        <v>19.88</v>
      </c>
      <c r="AV95" s="89"/>
      <c r="AW95" s="89"/>
      <c r="AX95" s="89"/>
      <c r="AY95" s="111">
        <v>26.9</v>
      </c>
      <c r="AZ95" s="88"/>
      <c r="BA95" s="88">
        <v>7</v>
      </c>
      <c r="BB95" s="88"/>
      <c r="BC95" s="90" t="s">
        <v>432</v>
      </c>
      <c r="BD95" s="89">
        <f>BC95*0.0004536</f>
        <v>46.912219200000003</v>
      </c>
      <c r="BE95" s="91"/>
      <c r="BF95" s="92"/>
      <c r="BG95" s="92"/>
      <c r="BH95" s="80">
        <v>4</v>
      </c>
      <c r="BI95" s="93"/>
      <c r="BJ95" s="93"/>
      <c r="BK95" s="93"/>
      <c r="BL95" s="93"/>
      <c r="BM95" s="94"/>
      <c r="BN95" s="94"/>
      <c r="BO95" s="94"/>
      <c r="BP95" s="95">
        <v>4</v>
      </c>
      <c r="BQ95" s="96"/>
      <c r="BR95" s="96"/>
      <c r="BS95" s="96"/>
      <c r="BT95" s="97"/>
      <c r="BU95" s="98"/>
      <c r="BV95" s="97"/>
      <c r="BW95" s="76"/>
      <c r="BX95" s="76"/>
      <c r="BY95" s="76"/>
      <c r="BZ95" s="76"/>
      <c r="CA95" s="76"/>
      <c r="CB95" s="76"/>
      <c r="CC95" s="76"/>
      <c r="CD95" s="76"/>
      <c r="CE95" s="76"/>
      <c r="CF95" s="76"/>
      <c r="CG95" s="76"/>
      <c r="CH95" s="76"/>
      <c r="CI95" s="212">
        <v>45.790999999999997</v>
      </c>
      <c r="CJ95" s="76"/>
      <c r="CK95" s="89">
        <f>((CJ95/3.8)*6.7)/1000</f>
        <v>0</v>
      </c>
      <c r="CL95" s="76">
        <v>6527</v>
      </c>
      <c r="CM95" s="91">
        <f>((CL95*6.7)/1)/1000</f>
        <v>43.730899999999998</v>
      </c>
      <c r="CN95" s="91">
        <f>IF(A95="","",IF(CK95=0,CM95,CK95)/2.2)</f>
        <v>19.877681818181816</v>
      </c>
      <c r="CO95" s="91">
        <f>IF(A95="","",(CP95/$BD$4))</f>
        <v>36167.281902650218</v>
      </c>
      <c r="CP95" s="91">
        <f>IF(A95="","",IF(CJ95="",(AJ95*$BA$4),CJ95))</f>
        <v>137438.37599999999</v>
      </c>
      <c r="CQ95" s="99">
        <f>CN95-AU95</f>
        <v>-2.318181818182552E-3</v>
      </c>
      <c r="CR95" s="91">
        <f>AY95-BA95</f>
        <v>19.899999999999999</v>
      </c>
      <c r="CS95" s="168"/>
      <c r="CT95" s="81">
        <v>44327</v>
      </c>
      <c r="CU95" s="192">
        <v>0.4201388888888889</v>
      </c>
      <c r="CV95" s="192">
        <v>0.47222222222222227</v>
      </c>
      <c r="CW95" s="169" t="s">
        <v>522</v>
      </c>
      <c r="CY95" s="83" t="s">
        <v>697</v>
      </c>
      <c r="CZ95" s="83" t="s">
        <v>142</v>
      </c>
    </row>
    <row r="96" spans="1:104" s="18" customFormat="1" ht="13.8" hidden="1" thickBot="1" x14ac:dyDescent="0.3">
      <c r="A96" s="100"/>
      <c r="B96" s="76" t="str">
        <f t="shared" si="3"/>
        <v/>
      </c>
      <c r="C96" s="77" t="s">
        <v>142</v>
      </c>
      <c r="D96" s="83"/>
      <c r="E96" s="83"/>
      <c r="F96" s="83"/>
      <c r="G96" s="76"/>
      <c r="H96" s="76"/>
      <c r="I96" s="76"/>
      <c r="J96" s="78"/>
      <c r="K96" s="78"/>
      <c r="L96" s="78"/>
      <c r="M96" s="221"/>
      <c r="N96" s="78"/>
      <c r="O96" s="78"/>
      <c r="P96" s="76"/>
      <c r="Q96" s="221"/>
      <c r="R96" s="221"/>
      <c r="S96" s="76"/>
      <c r="T96" s="76"/>
      <c r="U96" s="76"/>
      <c r="V96" s="222"/>
      <c r="W96" s="222"/>
      <c r="X96" s="222"/>
      <c r="Y96" s="79"/>
      <c r="Z96" s="79"/>
      <c r="AA96" s="223"/>
      <c r="AB96" s="223"/>
      <c r="AC96" s="76"/>
      <c r="AD96" s="76"/>
      <c r="AE96" s="221"/>
      <c r="AF96" s="221"/>
      <c r="AG96" s="79"/>
      <c r="AH96" s="80">
        <v>3</v>
      </c>
      <c r="AI96" s="81"/>
      <c r="AJ96" s="82"/>
      <c r="AK96" s="83"/>
      <c r="AL96" s="83"/>
      <c r="AM96" s="84"/>
      <c r="AN96" s="84"/>
      <c r="AO96" s="84"/>
      <c r="AP96" s="84"/>
      <c r="AQ96" s="85">
        <f>IF(AP96&lt;AM96,(AP96+1)-AM96,AP96-AM96)</f>
        <v>0</v>
      </c>
      <c r="AR96" s="85">
        <f>IF(AO96&lt;AN96,(AO96+1)-AN96,AO96-AN96)</f>
        <v>0</v>
      </c>
      <c r="AS96" s="86" t="str">
        <f>IF(AR96&lt;&gt;0,1,"")</f>
        <v/>
      </c>
      <c r="AT96" s="87" t="str">
        <f>IF(AM96&lt;&gt;0,AM96-(6/24)+1440,"")</f>
        <v/>
      </c>
      <c r="AU96" s="88"/>
      <c r="AV96" s="89"/>
      <c r="AW96" s="89"/>
      <c r="AX96" s="89"/>
      <c r="AY96" s="88"/>
      <c r="AZ96" s="88"/>
      <c r="BA96" s="88"/>
      <c r="BB96" s="88"/>
      <c r="BC96" s="101"/>
      <c r="BD96" s="89">
        <f>BC96*0.0004536</f>
        <v>0</v>
      </c>
      <c r="BE96" s="91"/>
      <c r="BF96" s="92"/>
      <c r="BG96" s="92"/>
      <c r="BH96" s="80"/>
      <c r="BI96" s="93"/>
      <c r="BJ96" s="93"/>
      <c r="BK96" s="93"/>
      <c r="BL96" s="93"/>
      <c r="BM96" s="94"/>
      <c r="BN96" s="94"/>
      <c r="BO96" s="94"/>
      <c r="BP96" s="95"/>
      <c r="BQ96" s="96"/>
      <c r="BR96" s="96"/>
      <c r="BS96" s="96"/>
      <c r="BT96" s="97"/>
      <c r="BU96" s="98"/>
      <c r="BV96" s="97"/>
      <c r="BW96" s="76"/>
      <c r="BX96" s="76"/>
      <c r="BY96" s="76"/>
      <c r="BZ96" s="76"/>
      <c r="CA96" s="76"/>
      <c r="CB96" s="76"/>
      <c r="CC96" s="76"/>
      <c r="CD96" s="76"/>
      <c r="CE96" s="76"/>
      <c r="CF96" s="76"/>
      <c r="CG96" s="76"/>
      <c r="CH96" s="76"/>
      <c r="CI96" s="212"/>
      <c r="CJ96" s="76"/>
      <c r="CK96" s="89">
        <f>((CJ96/3.8)*6.7)/1000</f>
        <v>0</v>
      </c>
      <c r="CL96" s="76"/>
      <c r="CM96" s="91">
        <f>((CL96*6.7)/1)/1000</f>
        <v>0</v>
      </c>
      <c r="CN96" s="91" t="str">
        <f>IF(A96="","",IF(CK96=0,CM96,CK96)/2.2)</f>
        <v/>
      </c>
      <c r="CO96" s="91" t="str">
        <f>IF(A96="","",(CP96/$BD$4))</f>
        <v/>
      </c>
      <c r="CP96" s="91" t="str">
        <f>IF(A96="","",IF(CJ96="",(AJ96*$BA$4),CJ96))</f>
        <v/>
      </c>
      <c r="CQ96" s="99"/>
      <c r="CR96" s="91">
        <f>AY96-BA96</f>
        <v>0</v>
      </c>
      <c r="CS96" s="83" t="s">
        <v>142</v>
      </c>
      <c r="CT96" s="81"/>
      <c r="CU96" s="192"/>
      <c r="CV96" s="192"/>
      <c r="CW96" s="169"/>
      <c r="CY96" s="76"/>
      <c r="CZ96" s="76"/>
    </row>
    <row r="97" spans="1:104" s="18" customFormat="1" ht="13.8" hidden="1" thickBot="1" x14ac:dyDescent="0.3">
      <c r="A97" s="100"/>
      <c r="B97" s="76" t="str">
        <f t="shared" si="3"/>
        <v/>
      </c>
      <c r="C97" s="77"/>
      <c r="D97" s="83"/>
      <c r="E97" s="83"/>
      <c r="F97" s="83"/>
      <c r="G97" s="76"/>
      <c r="H97" s="76"/>
      <c r="I97" s="76"/>
      <c r="J97" s="78"/>
      <c r="K97" s="78"/>
      <c r="L97" s="78"/>
      <c r="M97" s="221"/>
      <c r="N97" s="78"/>
      <c r="O97" s="78"/>
      <c r="P97" s="76"/>
      <c r="Q97" s="221"/>
      <c r="R97" s="221"/>
      <c r="S97" s="76"/>
      <c r="T97" s="76"/>
      <c r="U97" s="76"/>
      <c r="V97" s="222"/>
      <c r="W97" s="222"/>
      <c r="X97" s="222"/>
      <c r="Y97" s="79"/>
      <c r="Z97" s="79"/>
      <c r="AA97" s="223"/>
      <c r="AB97" s="223"/>
      <c r="AC97" s="76"/>
      <c r="AD97" s="76"/>
      <c r="AE97" s="221"/>
      <c r="AF97" s="221"/>
      <c r="AG97" s="79"/>
      <c r="AH97" s="102">
        <v>4</v>
      </c>
      <c r="AI97" s="103"/>
      <c r="AJ97" s="104"/>
      <c r="AK97" s="105"/>
      <c r="AL97" s="106"/>
      <c r="AM97" s="107"/>
      <c r="AN97" s="107"/>
      <c r="AO97" s="107"/>
      <c r="AP97" s="107"/>
      <c r="AQ97" s="108">
        <f>IF(AP97&lt;AM97,(AP97+1)-AM97,AP97-AM97)</f>
        <v>0</v>
      </c>
      <c r="AR97" s="108">
        <f>IF(AO97&lt;AN97,(AO97+1)-AN97,AO97-AN97)</f>
        <v>0</v>
      </c>
      <c r="AS97" s="109" t="str">
        <f>IF(AR97&lt;&gt;0,1,"")</f>
        <v/>
      </c>
      <c r="AT97" s="110" t="str">
        <f>IF(AM97&lt;&gt;0,AM97-(6/24)+1440,"")</f>
        <v/>
      </c>
      <c r="AU97" s="111"/>
      <c r="AV97" s="112"/>
      <c r="AW97" s="112"/>
      <c r="AX97" s="112"/>
      <c r="AY97" s="111"/>
      <c r="AZ97" s="111"/>
      <c r="BA97" s="111"/>
      <c r="BB97" s="111"/>
      <c r="BC97" s="113"/>
      <c r="BD97" s="112">
        <f>BC97*0.0004536</f>
        <v>0</v>
      </c>
      <c r="BE97" s="114"/>
      <c r="BF97" s="115"/>
      <c r="BG97" s="115"/>
      <c r="BH97" s="102"/>
      <c r="BI97" s="116"/>
      <c r="BJ97" s="116"/>
      <c r="BK97" s="116"/>
      <c r="BL97" s="116"/>
      <c r="BM97" s="117"/>
      <c r="BN97" s="117"/>
      <c r="BO97" s="117"/>
      <c r="BP97" s="118"/>
      <c r="BQ97" s="119"/>
      <c r="BR97" s="119"/>
      <c r="BS97" s="119"/>
      <c r="BT97" s="120"/>
      <c r="BU97" s="121"/>
      <c r="BV97" s="120"/>
      <c r="BW97" s="122"/>
      <c r="BX97" s="122"/>
      <c r="BY97" s="122"/>
      <c r="BZ97" s="122"/>
      <c r="CA97" s="122"/>
      <c r="CB97" s="122"/>
      <c r="CC97" s="122"/>
      <c r="CD97" s="122"/>
      <c r="CE97" s="122"/>
      <c r="CF97" s="122"/>
      <c r="CG97" s="122"/>
      <c r="CH97" s="122"/>
      <c r="CI97" s="213"/>
      <c r="CJ97" s="122"/>
      <c r="CK97" s="112">
        <f>((CJ97/3.8)*6.7)/1000</f>
        <v>0</v>
      </c>
      <c r="CL97" s="122"/>
      <c r="CM97" s="114">
        <f>((CL97*6.7)/1)/1000</f>
        <v>0</v>
      </c>
      <c r="CN97" s="114" t="str">
        <f>IF(A97="","",IF(CK97=0,CM97,CK97)/2.2)</f>
        <v/>
      </c>
      <c r="CO97" s="114" t="str">
        <f>IF(A97="","",(CP97/$BD$4))</f>
        <v/>
      </c>
      <c r="CP97" s="114" t="str">
        <f>IF(A97="","",IF(CJ97="",(AJ97*$BA$4),CJ97))</f>
        <v/>
      </c>
      <c r="CQ97" s="123"/>
      <c r="CR97" s="114">
        <f>AY97-BA97</f>
        <v>0</v>
      </c>
      <c r="CS97" s="122"/>
      <c r="CT97" s="202"/>
      <c r="CU97" s="203"/>
      <c r="CV97" s="203"/>
      <c r="CW97" s="204"/>
      <c r="CY97" s="76"/>
      <c r="CZ97" s="76"/>
    </row>
    <row r="98" spans="1:104" s="18" customFormat="1" ht="13.8" hidden="1" thickBot="1" x14ac:dyDescent="0.3">
      <c r="A98" s="124"/>
      <c r="B98" s="125" t="str">
        <f t="shared" si="3"/>
        <v/>
      </c>
      <c r="C98" s="126"/>
      <c r="D98" s="127"/>
      <c r="E98" s="127"/>
      <c r="F98" s="127"/>
      <c r="G98" s="127"/>
      <c r="H98" s="127"/>
      <c r="I98" s="128"/>
      <c r="J98" s="128"/>
      <c r="K98" s="128"/>
      <c r="L98" s="128"/>
      <c r="M98" s="224"/>
      <c r="N98" s="128"/>
      <c r="O98" s="128"/>
      <c r="P98" s="125"/>
      <c r="Q98" s="224"/>
      <c r="R98" s="224"/>
      <c r="S98" s="125"/>
      <c r="T98" s="125"/>
      <c r="U98" s="125"/>
      <c r="V98" s="225"/>
      <c r="W98" s="225"/>
      <c r="X98" s="225"/>
      <c r="Y98" s="129"/>
      <c r="Z98" s="129"/>
      <c r="AA98" s="226"/>
      <c r="AB98" s="226"/>
      <c r="AC98" s="125"/>
      <c r="AD98" s="125"/>
      <c r="AE98" s="224"/>
      <c r="AF98" s="224"/>
      <c r="AG98" s="130"/>
      <c r="AH98" s="238" t="s">
        <v>141</v>
      </c>
      <c r="AI98" s="239"/>
      <c r="AJ98" s="131"/>
      <c r="AK98" s="132"/>
      <c r="AL98" s="132"/>
      <c r="AM98" s="132"/>
      <c r="AN98" s="132"/>
      <c r="AO98" s="132"/>
      <c r="AP98" s="133"/>
      <c r="AQ98" s="133">
        <f>SUM(AQ94:AQ97)</f>
        <v>0.30902777777777779</v>
      </c>
      <c r="AR98" s="133">
        <f>SUM(AR94:AR97)</f>
        <v>0.26736111111111116</v>
      </c>
      <c r="AS98" s="134">
        <f>SUM(AS94:AS97)</f>
        <v>2</v>
      </c>
      <c r="AT98" s="134"/>
      <c r="AU98" s="132"/>
      <c r="AV98" s="135"/>
      <c r="AW98" s="135"/>
      <c r="AX98" s="135"/>
      <c r="AY98" s="132"/>
      <c r="AZ98" s="132"/>
      <c r="BA98" s="132"/>
      <c r="BB98" s="132"/>
      <c r="BC98" s="136"/>
      <c r="BD98" s="135"/>
      <c r="BE98" s="135"/>
      <c r="BF98" s="137"/>
      <c r="BG98" s="137"/>
      <c r="BH98" s="239"/>
      <c r="BI98" s="239"/>
      <c r="BJ98" s="239"/>
      <c r="BK98" s="138"/>
      <c r="BL98" s="138"/>
      <c r="BM98" s="138"/>
      <c r="BN98" s="138"/>
      <c r="BO98" s="138"/>
      <c r="BP98" s="139"/>
      <c r="BQ98" s="139"/>
      <c r="BR98" s="139"/>
      <c r="BS98" s="139"/>
      <c r="BT98" s="140"/>
      <c r="BU98" s="140"/>
      <c r="BV98" s="140"/>
      <c r="BW98" s="132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  <c r="CI98" s="214"/>
      <c r="CJ98" s="132"/>
      <c r="CK98" s="135">
        <f>SUM(CK94:CK97)</f>
        <v>35.021605263157902</v>
      </c>
      <c r="CL98" s="132"/>
      <c r="CM98" s="135">
        <f>SUM(CM94:CM97)</f>
        <v>43.730899999999998</v>
      </c>
      <c r="CN98" s="135">
        <f>SUM(CN94:CN97)</f>
        <v>35.796593301435408</v>
      </c>
      <c r="CO98" s="135">
        <f>SUM(CO94:CO97)</f>
        <v>41394.284297034894</v>
      </c>
      <c r="CP98" s="135">
        <f>SUM(CP94:CP97)</f>
        <v>157301.37599999999</v>
      </c>
      <c r="CQ98" s="135">
        <f>SUM(CQ94:CQ97)</f>
        <v>0.11659330143540636</v>
      </c>
      <c r="CR98" s="132"/>
      <c r="CS98" s="132"/>
      <c r="CT98" s="132"/>
      <c r="CU98" s="132"/>
      <c r="CV98" s="132"/>
      <c r="CW98" s="141"/>
      <c r="CY98" s="214"/>
      <c r="CZ98" s="214"/>
    </row>
    <row r="99" spans="1:104" s="18" customFormat="1" x14ac:dyDescent="0.25">
      <c r="A99" s="100">
        <v>2943</v>
      </c>
      <c r="B99" s="51" t="str">
        <f t="shared" si="3"/>
        <v>2943-302-1</v>
      </c>
      <c r="C99" s="52">
        <v>32</v>
      </c>
      <c r="D99" s="53" t="s">
        <v>261</v>
      </c>
      <c r="E99" s="53" t="s">
        <v>284</v>
      </c>
      <c r="F99" s="53"/>
      <c r="G99" s="53"/>
      <c r="H99" s="53"/>
      <c r="I99" s="70"/>
      <c r="J99" s="54"/>
      <c r="K99" s="54"/>
      <c r="L99" s="54"/>
      <c r="M99" s="218"/>
      <c r="N99" s="54"/>
      <c r="O99" s="54"/>
      <c r="P99" s="51"/>
      <c r="Q99" s="218"/>
      <c r="R99" s="218"/>
      <c r="S99" s="51"/>
      <c r="T99" s="51"/>
      <c r="U99" s="51"/>
      <c r="V99" s="219"/>
      <c r="W99" s="219"/>
      <c r="X99" s="220"/>
      <c r="Y99" s="55"/>
      <c r="Z99" s="55"/>
      <c r="AA99" s="219"/>
      <c r="AB99" s="219"/>
      <c r="AC99" s="51"/>
      <c r="AD99" s="51"/>
      <c r="AE99" s="218"/>
      <c r="AF99" s="218"/>
      <c r="AG99" s="55"/>
      <c r="AH99" s="56">
        <v>1</v>
      </c>
      <c r="AI99" s="57">
        <v>44328</v>
      </c>
      <c r="AJ99" s="58" t="s">
        <v>382</v>
      </c>
      <c r="AK99" s="59" t="s">
        <v>209</v>
      </c>
      <c r="AL99" s="59" t="s">
        <v>244</v>
      </c>
      <c r="AM99" s="60">
        <v>0.26041666666666669</v>
      </c>
      <c r="AN99" s="84">
        <v>0.28472222222222221</v>
      </c>
      <c r="AO99" s="84">
        <v>0.43055555555555558</v>
      </c>
      <c r="AP99" s="60">
        <v>0.44444444444444442</v>
      </c>
      <c r="AQ99" s="61">
        <f>IF(AP99&lt;AM99,(AP99+1)-AM99,AP99-AM99)</f>
        <v>0.18402777777777773</v>
      </c>
      <c r="AR99" s="61">
        <f>IF(AO99&lt;AN99,(AO99+1)-AN99,AO99-AN99)</f>
        <v>0.14583333333333337</v>
      </c>
      <c r="AS99" s="62">
        <f>IF(AR99&lt;&gt;0,1,"")</f>
        <v>1</v>
      </c>
      <c r="AT99" s="63">
        <f>IF(AM99&lt;&gt;0,AM99-(6/24)+1440,"")</f>
        <v>1440.0104166666667</v>
      </c>
      <c r="AU99" s="111">
        <v>16.8</v>
      </c>
      <c r="AV99" s="65"/>
      <c r="AW99" s="65"/>
      <c r="AX99" s="65"/>
      <c r="AY99" s="242">
        <v>23.8</v>
      </c>
      <c r="AZ99" s="66"/>
      <c r="BA99" s="64">
        <v>5.7</v>
      </c>
      <c r="BB99" s="66"/>
      <c r="BC99" s="51">
        <v>50426</v>
      </c>
      <c r="BD99" s="89">
        <f>BC99*0.0004536</f>
        <v>22.873233600000002</v>
      </c>
      <c r="BE99" s="67"/>
      <c r="BF99" s="68"/>
      <c r="BG99" s="68"/>
      <c r="BH99" s="69">
        <v>3</v>
      </c>
      <c r="BI99" s="70"/>
      <c r="BJ99" s="70"/>
      <c r="BK99" s="70"/>
      <c r="BL99" s="70"/>
      <c r="BM99" s="71"/>
      <c r="BN99" s="71"/>
      <c r="BO99" s="71"/>
      <c r="BP99" s="72">
        <v>3</v>
      </c>
      <c r="BQ99" s="73"/>
      <c r="BR99" s="73"/>
      <c r="BS99" s="73"/>
      <c r="BT99" s="74"/>
      <c r="BU99" s="75"/>
      <c r="BV99" s="74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275">
        <v>22.920999999999999</v>
      </c>
      <c r="CJ99" s="51">
        <v>21019</v>
      </c>
      <c r="CK99" s="65">
        <f>((CJ99/3.8)*6.7)/1000</f>
        <v>37.059815789473689</v>
      </c>
      <c r="CL99" s="51"/>
      <c r="CM99" s="67">
        <f>((CL99*6.7)/1)/1000</f>
        <v>0</v>
      </c>
      <c r="CN99" s="67">
        <f>IF(A99="","",IF(CK99=0,CM99,CK99)/2.2)</f>
        <v>16.845370813397128</v>
      </c>
      <c r="CO99" s="67">
        <f>IF(A99="","",(CP99/$BD$4))</f>
        <v>5531.2069338756237</v>
      </c>
      <c r="CP99" s="67">
        <f>IF(A99="","",IF(CJ99="",(AJ99*$BA$4),CJ99))</f>
        <v>21019</v>
      </c>
      <c r="CQ99" s="242">
        <f>CN99-AU99</f>
        <v>4.5370813397127563E-2</v>
      </c>
      <c r="CR99" s="67">
        <f>AY99-BA99</f>
        <v>18.100000000000001</v>
      </c>
      <c r="CS99" s="53"/>
      <c r="CT99" s="199">
        <v>44328</v>
      </c>
      <c r="CU99" s="200">
        <v>0.99305555555555547</v>
      </c>
      <c r="CV99" s="200">
        <v>5.2083333333333336E-2</v>
      </c>
      <c r="CW99" s="201" t="s">
        <v>523</v>
      </c>
      <c r="CY99" s="83" t="s">
        <v>697</v>
      </c>
      <c r="CZ99" s="228"/>
    </row>
    <row r="100" spans="1:104" s="18" customFormat="1" ht="13.8" thickBot="1" x14ac:dyDescent="0.3">
      <c r="A100" s="100">
        <v>2943</v>
      </c>
      <c r="B100" s="76" t="str">
        <f t="shared" si="3"/>
        <v>2943-303-2</v>
      </c>
      <c r="C100" s="77">
        <v>32</v>
      </c>
      <c r="D100" s="83" t="s">
        <v>261</v>
      </c>
      <c r="E100" s="83" t="s">
        <v>284</v>
      </c>
      <c r="F100" s="83"/>
      <c r="G100" s="83"/>
      <c r="H100" s="76"/>
      <c r="I100" s="76"/>
      <c r="J100" s="78"/>
      <c r="K100" s="78"/>
      <c r="L100" s="78"/>
      <c r="M100" s="221"/>
      <c r="N100" s="78"/>
      <c r="O100" s="78"/>
      <c r="P100" s="76"/>
      <c r="Q100" s="221"/>
      <c r="R100" s="221"/>
      <c r="S100" s="76"/>
      <c r="T100" s="76"/>
      <c r="U100" s="76"/>
      <c r="V100" s="222"/>
      <c r="W100" s="222"/>
      <c r="X100" s="222"/>
      <c r="Y100" s="79"/>
      <c r="Z100" s="79"/>
      <c r="AA100" s="223"/>
      <c r="AB100" s="223"/>
      <c r="AC100" s="76"/>
      <c r="AD100" s="76"/>
      <c r="AE100" s="221"/>
      <c r="AF100" s="221"/>
      <c r="AG100" s="79"/>
      <c r="AH100" s="80">
        <v>2</v>
      </c>
      <c r="AI100" s="81">
        <v>44328</v>
      </c>
      <c r="AJ100" s="82" t="s">
        <v>243</v>
      </c>
      <c r="AK100" s="83" t="s">
        <v>244</v>
      </c>
      <c r="AL100" s="83" t="s">
        <v>209</v>
      </c>
      <c r="AM100" s="84">
        <v>0.52083333333333337</v>
      </c>
      <c r="AN100" s="84">
        <v>0.56597222222222221</v>
      </c>
      <c r="AO100" s="84">
        <v>0.69791666666666663</v>
      </c>
      <c r="AP100" s="84">
        <v>0.70486111111111116</v>
      </c>
      <c r="AQ100" s="85">
        <f>IF(AP100&lt;AM100,(AP100+1)-AM100,AP100-AM100)</f>
        <v>0.18402777777777779</v>
      </c>
      <c r="AR100" s="85">
        <f>IF(AO100&lt;AN100,(AO100+1)-AN100,AO100-AN100)</f>
        <v>0.13194444444444442</v>
      </c>
      <c r="AS100" s="86">
        <f>IF(AR100&lt;&gt;0,1,"")</f>
        <v>1</v>
      </c>
      <c r="AT100" s="87">
        <f>IF(AM100&lt;&gt;0,AM100-(6/24)+1440,"")</f>
        <v>1440.2708333333333</v>
      </c>
      <c r="AU100" s="88">
        <v>21.8</v>
      </c>
      <c r="AV100" s="89"/>
      <c r="AW100" s="89"/>
      <c r="AX100" s="89"/>
      <c r="AY100" s="111">
        <v>28</v>
      </c>
      <c r="AZ100" s="88"/>
      <c r="BA100" s="88">
        <v>7.6</v>
      </c>
      <c r="BB100" s="88"/>
      <c r="BC100" s="90" t="s">
        <v>456</v>
      </c>
      <c r="BD100" s="89">
        <f>BC100*0.0004536</f>
        <v>46.399197600000001</v>
      </c>
      <c r="BE100" s="91"/>
      <c r="BF100" s="92"/>
      <c r="BG100" s="92"/>
      <c r="BH100" s="80">
        <v>4</v>
      </c>
      <c r="BI100" s="93"/>
      <c r="BJ100" s="93"/>
      <c r="BK100" s="93"/>
      <c r="BL100" s="93"/>
      <c r="BM100" s="94"/>
      <c r="BN100" s="94"/>
      <c r="BO100" s="94"/>
      <c r="BP100" s="95">
        <v>4</v>
      </c>
      <c r="BQ100" s="96"/>
      <c r="BR100" s="96"/>
      <c r="BS100" s="96"/>
      <c r="BT100" s="97"/>
      <c r="BU100" s="98"/>
      <c r="BV100" s="97"/>
      <c r="BW100" s="76"/>
      <c r="BX100" s="76"/>
      <c r="BY100" s="76"/>
      <c r="BZ100" s="76"/>
      <c r="CA100" s="76"/>
      <c r="CB100" s="76"/>
      <c r="CC100" s="76"/>
      <c r="CD100" s="76"/>
      <c r="CE100" s="76"/>
      <c r="CF100" s="76"/>
      <c r="CG100" s="76"/>
      <c r="CH100" s="76"/>
      <c r="CI100" s="212">
        <v>41.497999999999998</v>
      </c>
      <c r="CJ100" s="76"/>
      <c r="CK100" s="89">
        <f>((CJ100/3.8)*6.7)/1000</f>
        <v>0</v>
      </c>
      <c r="CL100" s="76">
        <f>396+6772</f>
        <v>7168</v>
      </c>
      <c r="CM100" s="91">
        <f>((CL100*6.7)/1)/1000</f>
        <v>48.025599999999997</v>
      </c>
      <c r="CN100" s="91">
        <f>IF(A100="","",IF(CK100=0,CM100,CK100)/2.2)</f>
        <v>21.82981818181818</v>
      </c>
      <c r="CO100" s="91">
        <f>IF(A100="","",(CP100/$BD$4))</f>
        <v>36167.281902650218</v>
      </c>
      <c r="CP100" s="91">
        <f>IF(A100="","",IF(CJ100="",(AJ100*$BA$4),CJ100))</f>
        <v>137438.37599999999</v>
      </c>
      <c r="CQ100" s="99">
        <f>CN100-AU100</f>
        <v>2.9818181818178857E-2</v>
      </c>
      <c r="CR100" s="91">
        <f>AY100-BA100</f>
        <v>20.399999999999999</v>
      </c>
      <c r="CS100" s="168"/>
      <c r="CT100" s="81">
        <v>44328</v>
      </c>
      <c r="CU100" s="192">
        <v>0.49652777777777773</v>
      </c>
      <c r="CV100" s="192">
        <v>0.52083333333333337</v>
      </c>
      <c r="CW100" s="169" t="s">
        <v>522</v>
      </c>
      <c r="CY100" s="83" t="s">
        <v>697</v>
      </c>
      <c r="CZ100" s="83" t="s">
        <v>142</v>
      </c>
    </row>
    <row r="101" spans="1:104" s="18" customFormat="1" ht="13.8" hidden="1" thickBot="1" x14ac:dyDescent="0.3">
      <c r="A101" s="100"/>
      <c r="B101" s="76" t="str">
        <f t="shared" si="3"/>
        <v/>
      </c>
      <c r="C101" s="77" t="s">
        <v>142</v>
      </c>
      <c r="D101" s="83"/>
      <c r="E101" s="83"/>
      <c r="F101" s="83"/>
      <c r="G101" s="76"/>
      <c r="H101" s="76"/>
      <c r="I101" s="76"/>
      <c r="J101" s="78"/>
      <c r="K101" s="78"/>
      <c r="L101" s="78"/>
      <c r="M101" s="221"/>
      <c r="N101" s="78"/>
      <c r="O101" s="78"/>
      <c r="P101" s="76"/>
      <c r="Q101" s="221"/>
      <c r="R101" s="221"/>
      <c r="S101" s="76"/>
      <c r="T101" s="76"/>
      <c r="U101" s="76"/>
      <c r="V101" s="222"/>
      <c r="W101" s="222"/>
      <c r="X101" s="222"/>
      <c r="Y101" s="79"/>
      <c r="Z101" s="79"/>
      <c r="AA101" s="223"/>
      <c r="AB101" s="223"/>
      <c r="AC101" s="76"/>
      <c r="AD101" s="76"/>
      <c r="AE101" s="221"/>
      <c r="AF101" s="221"/>
      <c r="AG101" s="79"/>
      <c r="AH101" s="80">
        <v>3</v>
      </c>
      <c r="AI101" s="81"/>
      <c r="AJ101" s="82"/>
      <c r="AK101" s="83"/>
      <c r="AL101" s="83"/>
      <c r="AM101" s="84"/>
      <c r="AN101" s="84"/>
      <c r="AO101" s="84"/>
      <c r="AP101" s="84"/>
      <c r="AQ101" s="85">
        <f>IF(AP101&lt;AM101,(AP101+1)-AM101,AP101-AM101)</f>
        <v>0</v>
      </c>
      <c r="AR101" s="85">
        <f>IF(AO101&lt;AN101,(AO101+1)-AN101,AO101-AN101)</f>
        <v>0</v>
      </c>
      <c r="AS101" s="86" t="str">
        <f>IF(AR101&lt;&gt;0,1,"")</f>
        <v/>
      </c>
      <c r="AT101" s="87" t="str">
        <f>IF(AM101&lt;&gt;0,AM101-(6/24)+1440,"")</f>
        <v/>
      </c>
      <c r="AU101" s="88"/>
      <c r="AV101" s="89"/>
      <c r="AW101" s="89"/>
      <c r="AX101" s="89"/>
      <c r="AY101" s="88"/>
      <c r="AZ101" s="88"/>
      <c r="BA101" s="88"/>
      <c r="BB101" s="88"/>
      <c r="BC101" s="101"/>
      <c r="BD101" s="89">
        <f>BC101*0.0004536</f>
        <v>0</v>
      </c>
      <c r="BE101" s="91"/>
      <c r="BF101" s="92"/>
      <c r="BG101" s="92"/>
      <c r="BH101" s="80"/>
      <c r="BI101" s="93"/>
      <c r="BJ101" s="93"/>
      <c r="BK101" s="93"/>
      <c r="BL101" s="93"/>
      <c r="BM101" s="94"/>
      <c r="BN101" s="94"/>
      <c r="BO101" s="94"/>
      <c r="BP101" s="95"/>
      <c r="BQ101" s="96"/>
      <c r="BR101" s="96"/>
      <c r="BS101" s="96"/>
      <c r="BT101" s="97"/>
      <c r="BU101" s="98"/>
      <c r="BV101" s="97"/>
      <c r="BW101" s="76"/>
      <c r="BX101" s="76"/>
      <c r="BY101" s="76"/>
      <c r="BZ101" s="76"/>
      <c r="CA101" s="76"/>
      <c r="CB101" s="76"/>
      <c r="CC101" s="76"/>
      <c r="CD101" s="76"/>
      <c r="CE101" s="76"/>
      <c r="CF101" s="76"/>
      <c r="CG101" s="76"/>
      <c r="CH101" s="76"/>
      <c r="CI101" s="212"/>
      <c r="CJ101" s="76"/>
      <c r="CK101" s="89">
        <f>((CJ101/3.8)*6.7)/1000</f>
        <v>0</v>
      </c>
      <c r="CL101" s="76"/>
      <c r="CM101" s="91">
        <f>((CL101*6.7)/1)/1000</f>
        <v>0</v>
      </c>
      <c r="CN101" s="91" t="str">
        <f>IF(A101="","",IF(CK101=0,CM101,CK101)/2.2)</f>
        <v/>
      </c>
      <c r="CO101" s="91" t="str">
        <f>IF(A101="","",(CP101/$BD$4))</f>
        <v/>
      </c>
      <c r="CP101" s="91" t="str">
        <f>IF(A101="","",IF(CJ101="",(AJ101*$BA$4),CJ101))</f>
        <v/>
      </c>
      <c r="CQ101" s="99"/>
      <c r="CR101" s="91">
        <f>AY101-BA101</f>
        <v>0</v>
      </c>
      <c r="CS101" s="83" t="s">
        <v>142</v>
      </c>
      <c r="CT101" s="81"/>
      <c r="CU101" s="192"/>
      <c r="CV101" s="192"/>
      <c r="CW101" s="169"/>
      <c r="CY101" s="76"/>
      <c r="CZ101" s="76"/>
    </row>
    <row r="102" spans="1:104" s="18" customFormat="1" ht="13.8" hidden="1" thickBot="1" x14ac:dyDescent="0.3">
      <c r="A102" s="100"/>
      <c r="B102" s="76" t="str">
        <f t="shared" si="3"/>
        <v/>
      </c>
      <c r="C102" s="77"/>
      <c r="D102" s="83"/>
      <c r="E102" s="83"/>
      <c r="F102" s="83"/>
      <c r="G102" s="76"/>
      <c r="H102" s="76"/>
      <c r="I102" s="76"/>
      <c r="J102" s="78"/>
      <c r="K102" s="78"/>
      <c r="L102" s="78"/>
      <c r="M102" s="221"/>
      <c r="N102" s="78"/>
      <c r="O102" s="78"/>
      <c r="P102" s="76"/>
      <c r="Q102" s="221"/>
      <c r="R102" s="221"/>
      <c r="S102" s="76"/>
      <c r="T102" s="76"/>
      <c r="U102" s="76"/>
      <c r="V102" s="222"/>
      <c r="W102" s="222"/>
      <c r="X102" s="222"/>
      <c r="Y102" s="79"/>
      <c r="Z102" s="79"/>
      <c r="AA102" s="223"/>
      <c r="AB102" s="223"/>
      <c r="AC102" s="76"/>
      <c r="AD102" s="76"/>
      <c r="AE102" s="221"/>
      <c r="AF102" s="221"/>
      <c r="AG102" s="79"/>
      <c r="AH102" s="102">
        <v>4</v>
      </c>
      <c r="AI102" s="103"/>
      <c r="AJ102" s="104"/>
      <c r="AK102" s="105"/>
      <c r="AL102" s="106"/>
      <c r="AM102" s="107"/>
      <c r="AN102" s="107"/>
      <c r="AO102" s="107"/>
      <c r="AP102" s="107"/>
      <c r="AQ102" s="108">
        <f>IF(AP102&lt;AM102,(AP102+1)-AM102,AP102-AM102)</f>
        <v>0</v>
      </c>
      <c r="AR102" s="108">
        <f>IF(AO102&lt;AN102,(AO102+1)-AN102,AO102-AN102)</f>
        <v>0</v>
      </c>
      <c r="AS102" s="109" t="str">
        <f>IF(AR102&lt;&gt;0,1,"")</f>
        <v/>
      </c>
      <c r="AT102" s="110" t="str">
        <f>IF(AM102&lt;&gt;0,AM102-(6/24)+1440,"")</f>
        <v/>
      </c>
      <c r="AU102" s="111"/>
      <c r="AV102" s="112"/>
      <c r="AW102" s="112"/>
      <c r="AX102" s="112"/>
      <c r="AY102" s="111"/>
      <c r="AZ102" s="111"/>
      <c r="BA102" s="111"/>
      <c r="BB102" s="111"/>
      <c r="BC102" s="113"/>
      <c r="BD102" s="112">
        <f>BC102*0.0004536</f>
        <v>0</v>
      </c>
      <c r="BE102" s="114"/>
      <c r="BF102" s="115"/>
      <c r="BG102" s="115"/>
      <c r="BH102" s="102"/>
      <c r="BI102" s="116"/>
      <c r="BJ102" s="116"/>
      <c r="BK102" s="116"/>
      <c r="BL102" s="116"/>
      <c r="BM102" s="117"/>
      <c r="BN102" s="117"/>
      <c r="BO102" s="117"/>
      <c r="BP102" s="118"/>
      <c r="BQ102" s="119"/>
      <c r="BR102" s="119"/>
      <c r="BS102" s="119"/>
      <c r="BT102" s="120"/>
      <c r="BU102" s="121"/>
      <c r="BV102" s="120"/>
      <c r="BW102" s="122"/>
      <c r="BX102" s="122"/>
      <c r="BY102" s="122"/>
      <c r="BZ102" s="122"/>
      <c r="CA102" s="122"/>
      <c r="CB102" s="122"/>
      <c r="CC102" s="122"/>
      <c r="CD102" s="122"/>
      <c r="CE102" s="122"/>
      <c r="CF102" s="122"/>
      <c r="CG102" s="122"/>
      <c r="CH102" s="122"/>
      <c r="CI102" s="213"/>
      <c r="CJ102" s="122"/>
      <c r="CK102" s="112">
        <f>((CJ102/3.8)*6.7)/1000</f>
        <v>0</v>
      </c>
      <c r="CL102" s="122"/>
      <c r="CM102" s="114">
        <f>((CL102*6.7)/1)/1000</f>
        <v>0</v>
      </c>
      <c r="CN102" s="114" t="str">
        <f>IF(A102="","",IF(CK102=0,CM102,CK102)/2.2)</f>
        <v/>
      </c>
      <c r="CO102" s="114" t="str">
        <f>IF(A102="","",(CP102/$BD$4))</f>
        <v/>
      </c>
      <c r="CP102" s="114" t="str">
        <f>IF(A102="","",IF(CJ102="",(AJ102*$BA$4),CJ102))</f>
        <v/>
      </c>
      <c r="CQ102" s="123"/>
      <c r="CR102" s="114">
        <f>AY102-BA102</f>
        <v>0</v>
      </c>
      <c r="CS102" s="122"/>
      <c r="CT102" s="202"/>
      <c r="CU102" s="203"/>
      <c r="CV102" s="203"/>
      <c r="CW102" s="204"/>
      <c r="CY102" s="76"/>
      <c r="CZ102" s="76"/>
    </row>
    <row r="103" spans="1:104" s="18" customFormat="1" ht="13.8" hidden="1" thickBot="1" x14ac:dyDescent="0.3">
      <c r="A103" s="124"/>
      <c r="B103" s="125" t="str">
        <f t="shared" si="3"/>
        <v/>
      </c>
      <c r="C103" s="126"/>
      <c r="D103" s="127"/>
      <c r="E103" s="127"/>
      <c r="F103" s="127"/>
      <c r="G103" s="127"/>
      <c r="H103" s="127"/>
      <c r="I103" s="128"/>
      <c r="J103" s="128"/>
      <c r="K103" s="128"/>
      <c r="L103" s="128"/>
      <c r="M103" s="224"/>
      <c r="N103" s="128"/>
      <c r="O103" s="128"/>
      <c r="P103" s="125"/>
      <c r="Q103" s="224"/>
      <c r="R103" s="224"/>
      <c r="S103" s="125"/>
      <c r="T103" s="125"/>
      <c r="U103" s="125"/>
      <c r="V103" s="225"/>
      <c r="W103" s="225"/>
      <c r="X103" s="225"/>
      <c r="Y103" s="129"/>
      <c r="Z103" s="129"/>
      <c r="AA103" s="226"/>
      <c r="AB103" s="226"/>
      <c r="AC103" s="125"/>
      <c r="AD103" s="125"/>
      <c r="AE103" s="224"/>
      <c r="AF103" s="224"/>
      <c r="AG103" s="130"/>
      <c r="AH103" s="238" t="s">
        <v>141</v>
      </c>
      <c r="AI103" s="239"/>
      <c r="AJ103" s="131"/>
      <c r="AK103" s="132"/>
      <c r="AL103" s="132"/>
      <c r="AM103" s="132"/>
      <c r="AN103" s="132"/>
      <c r="AO103" s="132"/>
      <c r="AP103" s="133"/>
      <c r="AQ103" s="133">
        <f>SUM(AQ99:AQ102)</f>
        <v>0.36805555555555552</v>
      </c>
      <c r="AR103" s="133">
        <f>SUM(AR99:AR102)</f>
        <v>0.27777777777777779</v>
      </c>
      <c r="AS103" s="134">
        <f>SUM(AS99:AS102)</f>
        <v>2</v>
      </c>
      <c r="AT103" s="134"/>
      <c r="AU103" s="132"/>
      <c r="AV103" s="135"/>
      <c r="AW103" s="135"/>
      <c r="AX103" s="135"/>
      <c r="AY103" s="132"/>
      <c r="AZ103" s="132"/>
      <c r="BA103" s="132"/>
      <c r="BB103" s="132"/>
      <c r="BC103" s="136"/>
      <c r="BD103" s="135"/>
      <c r="BE103" s="135"/>
      <c r="BF103" s="137"/>
      <c r="BG103" s="137"/>
      <c r="BH103" s="239"/>
      <c r="BI103" s="239"/>
      <c r="BJ103" s="239"/>
      <c r="BK103" s="138"/>
      <c r="BL103" s="138"/>
      <c r="BM103" s="138"/>
      <c r="BN103" s="138"/>
      <c r="BO103" s="138"/>
      <c r="BP103" s="139"/>
      <c r="BQ103" s="139"/>
      <c r="BR103" s="139"/>
      <c r="BS103" s="139"/>
      <c r="BT103" s="140"/>
      <c r="BU103" s="140"/>
      <c r="BV103" s="140"/>
      <c r="BW103" s="132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214"/>
      <c r="CJ103" s="132"/>
      <c r="CK103" s="135">
        <f>SUM(CK99:CK102)</f>
        <v>37.059815789473689</v>
      </c>
      <c r="CL103" s="132"/>
      <c r="CM103" s="135">
        <f>SUM(CM99:CM102)</f>
        <v>48.025599999999997</v>
      </c>
      <c r="CN103" s="135">
        <f>SUM(CN99:CN102)</f>
        <v>38.675188995215308</v>
      </c>
      <c r="CO103" s="135">
        <f>SUM(CO99:CO102)</f>
        <v>41698.488836525845</v>
      </c>
      <c r="CP103" s="135">
        <f>SUM(CP99:CP102)</f>
        <v>158457.37599999999</v>
      </c>
      <c r="CQ103" s="135">
        <f>SUM(CQ99:CQ102)</f>
        <v>7.518899521530642E-2</v>
      </c>
      <c r="CR103" s="132"/>
      <c r="CS103" s="132"/>
      <c r="CT103" s="132"/>
      <c r="CU103" s="132"/>
      <c r="CV103" s="132"/>
      <c r="CW103" s="141"/>
      <c r="CY103" s="214"/>
      <c r="CZ103" s="214"/>
    </row>
    <row r="104" spans="1:104" s="18" customFormat="1" x14ac:dyDescent="0.25">
      <c r="A104" s="100">
        <v>2944</v>
      </c>
      <c r="B104" s="51" t="str">
        <f t="shared" ref="B104:B118" si="4">IF(AJ104="","",A104&amp;"-"&amp;AJ104&amp;"-"&amp;AH104)</f>
        <v>2944-500-1</v>
      </c>
      <c r="C104" s="52">
        <v>33</v>
      </c>
      <c r="D104" s="53" t="s">
        <v>349</v>
      </c>
      <c r="E104" s="53" t="s">
        <v>302</v>
      </c>
      <c r="F104" s="53" t="s">
        <v>247</v>
      </c>
      <c r="G104" s="53" t="s">
        <v>274</v>
      </c>
      <c r="H104" s="53" t="s">
        <v>457</v>
      </c>
      <c r="I104" s="70"/>
      <c r="J104" s="54"/>
      <c r="K104" s="54"/>
      <c r="L104" s="54"/>
      <c r="M104" s="218"/>
      <c r="N104" s="54"/>
      <c r="O104" s="54"/>
      <c r="P104" s="51"/>
      <c r="Q104" s="218"/>
      <c r="R104" s="218"/>
      <c r="S104" s="51"/>
      <c r="T104" s="51"/>
      <c r="U104" s="51"/>
      <c r="V104" s="219"/>
      <c r="W104" s="219"/>
      <c r="X104" s="220"/>
      <c r="Y104" s="55"/>
      <c r="Z104" s="55"/>
      <c r="AA104" s="219"/>
      <c r="AB104" s="219"/>
      <c r="AC104" s="51"/>
      <c r="AD104" s="51"/>
      <c r="AE104" s="218"/>
      <c r="AF104" s="218"/>
      <c r="AG104" s="55"/>
      <c r="AH104" s="56">
        <v>1</v>
      </c>
      <c r="AI104" s="57">
        <v>44329</v>
      </c>
      <c r="AJ104" s="58" t="s">
        <v>320</v>
      </c>
      <c r="AK104" s="59" t="s">
        <v>209</v>
      </c>
      <c r="AL104" s="59" t="s">
        <v>345</v>
      </c>
      <c r="AM104" s="60">
        <v>0.37152777777777773</v>
      </c>
      <c r="AN104" s="84">
        <v>0.3888888888888889</v>
      </c>
      <c r="AO104" s="84">
        <v>0.4513888888888889</v>
      </c>
      <c r="AP104" s="60">
        <v>0.45833333333333331</v>
      </c>
      <c r="AQ104" s="61">
        <f>IF(AP104&lt;AM104,(AP104+1)-AM104,AP104-AM104)</f>
        <v>8.680555555555558E-2</v>
      </c>
      <c r="AR104" s="61">
        <f>IF(AO104&lt;AN104,(AO104+1)-AN104,AO104-AN104)</f>
        <v>6.25E-2</v>
      </c>
      <c r="AS104" s="62">
        <f>IF(AR104&lt;&gt;0,1,"")</f>
        <v>1</v>
      </c>
      <c r="AT104" s="63">
        <f>IF(AM104&lt;&gt;0,AM104-(6/24)+1440,"")</f>
        <v>1440.1215277777778</v>
      </c>
      <c r="AU104" s="258">
        <v>5.24</v>
      </c>
      <c r="AV104" s="65"/>
      <c r="AW104" s="65"/>
      <c r="AX104" s="65"/>
      <c r="AY104" s="242">
        <v>13</v>
      </c>
      <c r="AZ104" s="66"/>
      <c r="BA104" s="64">
        <v>5.2</v>
      </c>
      <c r="BB104" s="66"/>
      <c r="BC104" s="51">
        <v>27011</v>
      </c>
      <c r="BD104" s="89">
        <f>BC104*0.0004536</f>
        <v>12.252189600000001</v>
      </c>
      <c r="BE104" s="67"/>
      <c r="BF104" s="68"/>
      <c r="BG104" s="68"/>
      <c r="BH104" s="69">
        <v>3</v>
      </c>
      <c r="BI104" s="70"/>
      <c r="BJ104" s="70"/>
      <c r="BK104" s="70"/>
      <c r="BL104" s="70"/>
      <c r="BM104" s="71"/>
      <c r="BN104" s="71"/>
      <c r="BO104" s="71"/>
      <c r="BP104" s="72">
        <v>3</v>
      </c>
      <c r="BQ104" s="73"/>
      <c r="BR104" s="73"/>
      <c r="BS104" s="73"/>
      <c r="BT104" s="74"/>
      <c r="BU104" s="75"/>
      <c r="BV104" s="74"/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212">
        <v>10.58</v>
      </c>
      <c r="CJ104" s="51">
        <v>6539</v>
      </c>
      <c r="CK104" s="65">
        <f>((CJ104/3.8)*6.7)/1000</f>
        <v>11.529289473684212</v>
      </c>
      <c r="CL104" s="51"/>
      <c r="CM104" s="67">
        <f>((CL104*6.7)/1)/1000</f>
        <v>0</v>
      </c>
      <c r="CN104" s="67">
        <f>IF(A104="","",IF(CK104=0,CM104,CK104)/2.2)</f>
        <v>5.2405861244019141</v>
      </c>
      <c r="CO104" s="67">
        <f>IF(A104="","",(CP104/$BD$4))</f>
        <v>1720.755608764104</v>
      </c>
      <c r="CP104" s="67">
        <f>IF(A104="","",IF(CJ104="",(AJ104*$BA$4),CJ104))</f>
        <v>6539</v>
      </c>
      <c r="CQ104" s="242">
        <f>CN104-AU104</f>
        <v>5.8612440191385673E-4</v>
      </c>
      <c r="CR104" s="67">
        <f>AY104-BA104</f>
        <v>7.8</v>
      </c>
      <c r="CS104" s="53"/>
      <c r="CT104" s="199">
        <v>44329</v>
      </c>
      <c r="CU104" s="200">
        <v>0.10416666666666667</v>
      </c>
      <c r="CV104" s="200">
        <v>0.16319444444444445</v>
      </c>
      <c r="CW104" s="201" t="s">
        <v>523</v>
      </c>
      <c r="CY104" s="83" t="s">
        <v>697</v>
      </c>
      <c r="CZ104" s="228"/>
    </row>
    <row r="105" spans="1:104" s="18" customFormat="1" x14ac:dyDescent="0.25">
      <c r="A105" s="100">
        <v>2944</v>
      </c>
      <c r="B105" s="76" t="str">
        <f t="shared" si="4"/>
        <v>2944-500-2</v>
      </c>
      <c r="C105" s="77">
        <v>33</v>
      </c>
      <c r="D105" s="83" t="s">
        <v>349</v>
      </c>
      <c r="E105" s="83" t="s">
        <v>302</v>
      </c>
      <c r="F105" s="83" t="s">
        <v>247</v>
      </c>
      <c r="G105" s="83" t="s">
        <v>274</v>
      </c>
      <c r="H105" s="76" t="s">
        <v>457</v>
      </c>
      <c r="I105" s="76"/>
      <c r="J105" s="78"/>
      <c r="K105" s="78"/>
      <c r="L105" s="78"/>
      <c r="M105" s="221"/>
      <c r="N105" s="78"/>
      <c r="O105" s="78"/>
      <c r="P105" s="76"/>
      <c r="Q105" s="221"/>
      <c r="R105" s="221"/>
      <c r="S105" s="76"/>
      <c r="T105" s="76"/>
      <c r="U105" s="76"/>
      <c r="V105" s="222"/>
      <c r="W105" s="222"/>
      <c r="X105" s="222"/>
      <c r="Y105" s="79"/>
      <c r="Z105" s="79"/>
      <c r="AA105" s="223"/>
      <c r="AB105" s="223"/>
      <c r="AC105" s="76"/>
      <c r="AD105" s="76"/>
      <c r="AE105" s="221"/>
      <c r="AF105" s="221"/>
      <c r="AG105" s="79"/>
      <c r="AH105" s="80">
        <v>2</v>
      </c>
      <c r="AI105" s="81">
        <v>44329</v>
      </c>
      <c r="AJ105" s="82" t="s">
        <v>320</v>
      </c>
      <c r="AK105" s="83" t="s">
        <v>345</v>
      </c>
      <c r="AL105" s="83" t="s">
        <v>251</v>
      </c>
      <c r="AM105" s="84">
        <v>0.51736111111111105</v>
      </c>
      <c r="AN105" s="84">
        <v>0.52777777777777779</v>
      </c>
      <c r="AO105" s="84">
        <v>0.57291666666666663</v>
      </c>
      <c r="AP105" s="84">
        <v>0.60069444444444442</v>
      </c>
      <c r="AQ105" s="85">
        <f>IF(AP105&lt;AM105,(AP105+1)-AM105,AP105-AM105)</f>
        <v>8.333333333333337E-2</v>
      </c>
      <c r="AR105" s="85">
        <f>IF(AO105&lt;AN105,(AO105+1)-AN105,AO105-AN105)</f>
        <v>4.513888888888884E-2</v>
      </c>
      <c r="AS105" s="86">
        <f>IF(AR105&lt;&gt;0,1,"")</f>
        <v>1</v>
      </c>
      <c r="AT105" s="87">
        <f>IF(AM105&lt;&gt;0,AM105-(6/24)+1440,"")</f>
        <v>1440.2673611111111</v>
      </c>
      <c r="AU105" s="88">
        <v>21.8</v>
      </c>
      <c r="AV105" s="89"/>
      <c r="AW105" s="89"/>
      <c r="AX105" s="89"/>
      <c r="AY105" s="111">
        <v>27.2</v>
      </c>
      <c r="AZ105" s="88"/>
      <c r="BA105" s="88">
        <v>20</v>
      </c>
      <c r="BB105" s="88"/>
      <c r="BC105" s="90" t="s">
        <v>458</v>
      </c>
      <c r="BD105" s="89">
        <f>BC105*0.0004536</f>
        <v>30.7785744</v>
      </c>
      <c r="BE105" s="91"/>
      <c r="BF105" s="92"/>
      <c r="BG105" s="92"/>
      <c r="BH105" s="80">
        <v>4</v>
      </c>
      <c r="BI105" s="93"/>
      <c r="BJ105" s="93"/>
      <c r="BK105" s="93"/>
      <c r="BL105" s="93"/>
      <c r="BM105" s="94"/>
      <c r="BN105" s="94"/>
      <c r="BO105" s="94"/>
      <c r="BP105" s="95">
        <v>4</v>
      </c>
      <c r="BQ105" s="96"/>
      <c r="BR105" s="96"/>
      <c r="BS105" s="96"/>
      <c r="BT105" s="97"/>
      <c r="BU105" s="98"/>
      <c r="BV105" s="97"/>
      <c r="BW105" s="76"/>
      <c r="BX105" s="76"/>
      <c r="BY105" s="76"/>
      <c r="BZ105" s="76"/>
      <c r="CA105" s="76"/>
      <c r="CB105" s="76"/>
      <c r="CC105" s="76"/>
      <c r="CD105" s="76"/>
      <c r="CE105" s="76"/>
      <c r="CF105" s="76"/>
      <c r="CG105" s="76"/>
      <c r="CH105" s="76"/>
      <c r="CI105" s="212">
        <v>29.145</v>
      </c>
      <c r="CJ105" s="76"/>
      <c r="CK105" s="89">
        <f>((CJ105/3.8)*6.7)/1000</f>
        <v>0</v>
      </c>
      <c r="CL105" s="76">
        <f>92+7005</f>
        <v>7097</v>
      </c>
      <c r="CM105" s="91">
        <f>((CL105*6.7)/1)/1000</f>
        <v>47.549900000000001</v>
      </c>
      <c r="CN105" s="91">
        <f>IF(A105="","",IF(CK105=0,CM105,CK105)/2.2)</f>
        <v>21.61359090909091</v>
      </c>
      <c r="CO105" s="91">
        <f>IF(A105="","",(CP105/$BD$4))</f>
        <v>59681.983337706639</v>
      </c>
      <c r="CP105" s="91">
        <f>IF(A105="","",IF(CJ105="",(AJ105*$BA$4),CJ105))</f>
        <v>226796</v>
      </c>
      <c r="CQ105" s="99">
        <f>CN105-AU105</f>
        <v>-0.18640909090909119</v>
      </c>
      <c r="CR105" s="91">
        <f>AY105-BA105</f>
        <v>7.1999999999999993</v>
      </c>
      <c r="CS105" s="168"/>
      <c r="CT105" s="81"/>
      <c r="CU105" s="192"/>
      <c r="CV105" s="192"/>
      <c r="CW105" s="169"/>
      <c r="CY105" s="83" t="s">
        <v>697</v>
      </c>
      <c r="CZ105" s="83" t="s">
        <v>142</v>
      </c>
    </row>
    <row r="106" spans="1:104" s="18" customFormat="1" ht="13.8" thickBot="1" x14ac:dyDescent="0.3">
      <c r="A106" s="100">
        <v>2944</v>
      </c>
      <c r="B106" s="76" t="str">
        <f t="shared" si="4"/>
        <v>2944-500-3</v>
      </c>
      <c r="C106" s="77">
        <v>33</v>
      </c>
      <c r="D106" s="83" t="s">
        <v>349</v>
      </c>
      <c r="E106" s="83" t="s">
        <v>302</v>
      </c>
      <c r="F106" s="83" t="s">
        <v>247</v>
      </c>
      <c r="G106" s="76" t="s">
        <v>274</v>
      </c>
      <c r="H106" s="76" t="s">
        <v>457</v>
      </c>
      <c r="I106" s="76"/>
      <c r="J106" s="78"/>
      <c r="K106" s="78"/>
      <c r="L106" s="78"/>
      <c r="M106" s="221"/>
      <c r="N106" s="78"/>
      <c r="O106" s="78"/>
      <c r="P106" s="76"/>
      <c r="Q106" s="221"/>
      <c r="R106" s="221"/>
      <c r="S106" s="76"/>
      <c r="T106" s="76"/>
      <c r="U106" s="76"/>
      <c r="V106" s="222"/>
      <c r="W106" s="222"/>
      <c r="X106" s="222"/>
      <c r="Y106" s="79"/>
      <c r="Z106" s="79"/>
      <c r="AA106" s="223"/>
      <c r="AB106" s="223"/>
      <c r="AC106" s="76"/>
      <c r="AD106" s="76"/>
      <c r="AE106" s="221"/>
      <c r="AF106" s="221"/>
      <c r="AG106" s="79"/>
      <c r="AH106" s="80">
        <v>3</v>
      </c>
      <c r="AI106" s="81">
        <v>44329</v>
      </c>
      <c r="AJ106" s="82" t="s">
        <v>320</v>
      </c>
      <c r="AK106" s="83" t="s">
        <v>251</v>
      </c>
      <c r="AL106" s="83" t="s">
        <v>321</v>
      </c>
      <c r="AM106" s="84">
        <v>0.625</v>
      </c>
      <c r="AN106" s="84">
        <v>0.63541666666666663</v>
      </c>
      <c r="AO106" s="84">
        <v>0.76736111111111116</v>
      </c>
      <c r="AP106" s="84">
        <v>0.78125</v>
      </c>
      <c r="AQ106" s="85">
        <f>IF(AP106&lt;AM106,(AP106+1)-AM106,AP106-AM106)</f>
        <v>0.15625</v>
      </c>
      <c r="AR106" s="85">
        <f>IF(AO106&lt;AN106,(AO106+1)-AN106,AO106-AN106)</f>
        <v>0.13194444444444453</v>
      </c>
      <c r="AS106" s="86">
        <f>IF(AR106&lt;&gt;0,1,"")</f>
        <v>1</v>
      </c>
      <c r="AT106" s="87">
        <f>IF(AM106&lt;&gt;0,AM106-(6/24)+1440,"")</f>
        <v>1440.375</v>
      </c>
      <c r="AU106" s="254">
        <v>4.34</v>
      </c>
      <c r="AV106" s="89"/>
      <c r="AW106" s="89"/>
      <c r="AX106" s="89"/>
      <c r="AY106" s="88">
        <v>24</v>
      </c>
      <c r="AZ106" s="88"/>
      <c r="BA106" s="88">
        <v>6.4</v>
      </c>
      <c r="BB106" s="88"/>
      <c r="BC106" s="90" t="s">
        <v>458</v>
      </c>
      <c r="BD106" s="89">
        <f>BC106*0.0004536</f>
        <v>30.7785744</v>
      </c>
      <c r="BE106" s="91"/>
      <c r="BF106" s="92"/>
      <c r="BG106" s="92"/>
      <c r="BH106" s="80"/>
      <c r="BI106" s="93"/>
      <c r="BJ106" s="93"/>
      <c r="BK106" s="93"/>
      <c r="BL106" s="93"/>
      <c r="BM106" s="94"/>
      <c r="BN106" s="94"/>
      <c r="BO106" s="94"/>
      <c r="BP106" s="95"/>
      <c r="BQ106" s="96"/>
      <c r="BR106" s="96"/>
      <c r="BS106" s="96"/>
      <c r="BT106" s="97"/>
      <c r="BU106" s="98"/>
      <c r="BV106" s="97"/>
      <c r="BW106" s="76"/>
      <c r="BX106" s="76"/>
      <c r="BY106" s="76"/>
      <c r="BZ106" s="76"/>
      <c r="CA106" s="76"/>
      <c r="CB106" s="76"/>
      <c r="CC106" s="76"/>
      <c r="CD106" s="76"/>
      <c r="CE106" s="76"/>
      <c r="CF106" s="76"/>
      <c r="CG106" s="76"/>
      <c r="CH106" s="76"/>
      <c r="CI106" s="212">
        <v>29.145</v>
      </c>
      <c r="CJ106" s="76">
        <v>5419</v>
      </c>
      <c r="CK106" s="89">
        <f>((CJ106/3.8)*6.7)/1000</f>
        <v>9.5545526315789484</v>
      </c>
      <c r="CL106" s="76"/>
      <c r="CM106" s="91">
        <f>((CL106*6.7)/1)/1000</f>
        <v>0</v>
      </c>
      <c r="CN106" s="91">
        <f>IF(A106="","",IF(CK106=0,CM106,CK106)/2.2)</f>
        <v>4.3429784688995214</v>
      </c>
      <c r="CO106" s="91">
        <f>IF(A106="","",(CP106/$BD$4))</f>
        <v>1426.024567042771</v>
      </c>
      <c r="CP106" s="91">
        <f>IF(A106="","",IF(CJ106="",(AJ106*$BA$4),CJ106))</f>
        <v>5419</v>
      </c>
      <c r="CQ106" s="99">
        <f>CN106-AU106</f>
        <v>2.9784688995215802E-3</v>
      </c>
      <c r="CR106" s="91">
        <f>AY106-BA106</f>
        <v>17.600000000000001</v>
      </c>
      <c r="CS106" s="83"/>
      <c r="CT106" s="81"/>
      <c r="CU106" s="192"/>
      <c r="CV106" s="192"/>
      <c r="CW106" s="169"/>
      <c r="CY106" s="83" t="s">
        <v>697</v>
      </c>
      <c r="CZ106" s="76"/>
    </row>
    <row r="107" spans="1:104" s="18" customFormat="1" ht="13.8" hidden="1" thickBot="1" x14ac:dyDescent="0.3">
      <c r="A107" s="100"/>
      <c r="B107" s="76" t="str">
        <f t="shared" si="4"/>
        <v/>
      </c>
      <c r="C107" s="77"/>
      <c r="D107" s="83"/>
      <c r="E107" s="83"/>
      <c r="F107" s="83"/>
      <c r="G107" s="76"/>
      <c r="H107" s="76"/>
      <c r="I107" s="76"/>
      <c r="J107" s="78"/>
      <c r="K107" s="78"/>
      <c r="L107" s="78"/>
      <c r="M107" s="221"/>
      <c r="N107" s="78"/>
      <c r="O107" s="78"/>
      <c r="P107" s="76"/>
      <c r="Q107" s="221"/>
      <c r="R107" s="221"/>
      <c r="S107" s="76"/>
      <c r="T107" s="76"/>
      <c r="U107" s="76"/>
      <c r="V107" s="222"/>
      <c r="W107" s="222"/>
      <c r="X107" s="222"/>
      <c r="Y107" s="79"/>
      <c r="Z107" s="79"/>
      <c r="AA107" s="223"/>
      <c r="AB107" s="223"/>
      <c r="AC107" s="76"/>
      <c r="AD107" s="76"/>
      <c r="AE107" s="221"/>
      <c r="AF107" s="221"/>
      <c r="AG107" s="79"/>
      <c r="AH107" s="102">
        <v>4</v>
      </c>
      <c r="AI107" s="103"/>
      <c r="AJ107" s="104"/>
      <c r="AK107" s="105"/>
      <c r="AL107" s="106"/>
      <c r="AM107" s="107"/>
      <c r="AN107" s="107"/>
      <c r="AO107" s="107"/>
      <c r="AP107" s="107"/>
      <c r="AQ107" s="108">
        <f>IF(AP107&lt;AM107,(AP107+1)-AM107,AP107-AM107)</f>
        <v>0</v>
      </c>
      <c r="AR107" s="108">
        <f>IF(AO107&lt;AN107,(AO107+1)-AN107,AO107-AN107)</f>
        <v>0</v>
      </c>
      <c r="AS107" s="109" t="str">
        <f>IF(AR107&lt;&gt;0,1,"")</f>
        <v/>
      </c>
      <c r="AT107" s="110" t="str">
        <f>IF(AM107&lt;&gt;0,AM107-(6/24)+1440,"")</f>
        <v/>
      </c>
      <c r="AU107" s="111"/>
      <c r="AV107" s="112"/>
      <c r="AW107" s="112"/>
      <c r="AX107" s="112"/>
      <c r="AY107" s="111"/>
      <c r="AZ107" s="111"/>
      <c r="BA107" s="111"/>
      <c r="BB107" s="111"/>
      <c r="BC107" s="113"/>
      <c r="BD107" s="112">
        <f>BC107*0.0004536</f>
        <v>0</v>
      </c>
      <c r="BE107" s="114"/>
      <c r="BF107" s="115"/>
      <c r="BG107" s="115"/>
      <c r="BH107" s="102"/>
      <c r="BI107" s="116"/>
      <c r="BJ107" s="116"/>
      <c r="BK107" s="116"/>
      <c r="BL107" s="116"/>
      <c r="BM107" s="117"/>
      <c r="BN107" s="117"/>
      <c r="BO107" s="117"/>
      <c r="BP107" s="118"/>
      <c r="BQ107" s="119"/>
      <c r="BR107" s="119"/>
      <c r="BS107" s="119"/>
      <c r="BT107" s="120"/>
      <c r="BU107" s="121"/>
      <c r="BV107" s="120"/>
      <c r="BW107" s="122"/>
      <c r="BX107" s="122"/>
      <c r="BY107" s="122"/>
      <c r="BZ107" s="122"/>
      <c r="CA107" s="122"/>
      <c r="CB107" s="122"/>
      <c r="CC107" s="122"/>
      <c r="CD107" s="122"/>
      <c r="CE107" s="122"/>
      <c r="CF107" s="122"/>
      <c r="CG107" s="122"/>
      <c r="CH107" s="122"/>
      <c r="CI107" s="213"/>
      <c r="CJ107" s="122"/>
      <c r="CK107" s="112">
        <f>((CJ107/3.8)*6.7)/1000</f>
        <v>0</v>
      </c>
      <c r="CL107" s="122"/>
      <c r="CM107" s="114">
        <f>((CL107*6.7)/1)/1000</f>
        <v>0</v>
      </c>
      <c r="CN107" s="114" t="str">
        <f>IF(A107="","",IF(CK107=0,CM107,CK107)/2.2)</f>
        <v/>
      </c>
      <c r="CO107" s="114" t="str">
        <f>IF(A107="","",(CP107/$BD$4))</f>
        <v/>
      </c>
      <c r="CP107" s="114" t="str">
        <f>IF(A107="","",IF(CJ107="",(AJ107*$BA$4),CJ107))</f>
        <v/>
      </c>
      <c r="CQ107" s="123"/>
      <c r="CR107" s="114">
        <f>AY107-BA107</f>
        <v>0</v>
      </c>
      <c r="CS107" s="122" t="s">
        <v>142</v>
      </c>
      <c r="CT107" s="202"/>
      <c r="CU107" s="203"/>
      <c r="CV107" s="203"/>
      <c r="CW107" s="204"/>
      <c r="CY107" s="76"/>
      <c r="CZ107" s="76"/>
    </row>
    <row r="108" spans="1:104" s="18" customFormat="1" ht="13.8" hidden="1" thickBot="1" x14ac:dyDescent="0.3">
      <c r="A108" s="124"/>
      <c r="B108" s="125" t="str">
        <f t="shared" si="4"/>
        <v/>
      </c>
      <c r="C108" s="126"/>
      <c r="D108" s="127"/>
      <c r="E108" s="127"/>
      <c r="F108" s="127"/>
      <c r="G108" s="127"/>
      <c r="H108" s="127"/>
      <c r="I108" s="128"/>
      <c r="J108" s="128"/>
      <c r="K108" s="128"/>
      <c r="L108" s="128"/>
      <c r="M108" s="224"/>
      <c r="N108" s="128"/>
      <c r="O108" s="128"/>
      <c r="P108" s="125"/>
      <c r="Q108" s="224"/>
      <c r="R108" s="224"/>
      <c r="S108" s="125"/>
      <c r="T108" s="125"/>
      <c r="U108" s="125"/>
      <c r="V108" s="225"/>
      <c r="W108" s="225"/>
      <c r="X108" s="225"/>
      <c r="Y108" s="129"/>
      <c r="Z108" s="129"/>
      <c r="AA108" s="226"/>
      <c r="AB108" s="226"/>
      <c r="AC108" s="125"/>
      <c r="AD108" s="125"/>
      <c r="AE108" s="224"/>
      <c r="AF108" s="224"/>
      <c r="AG108" s="130"/>
      <c r="AH108" s="238" t="s">
        <v>141</v>
      </c>
      <c r="AI108" s="239"/>
      <c r="AJ108" s="131"/>
      <c r="AK108" s="132"/>
      <c r="AL108" s="132"/>
      <c r="AM108" s="132"/>
      <c r="AN108" s="132"/>
      <c r="AO108" s="132"/>
      <c r="AP108" s="133"/>
      <c r="AQ108" s="133">
        <f>SUM(AQ104:AQ107)</f>
        <v>0.32638888888888895</v>
      </c>
      <c r="AR108" s="133">
        <f>SUM(AR104:AR107)</f>
        <v>0.23958333333333337</v>
      </c>
      <c r="AS108" s="134">
        <f>SUM(AS104:AS107)</f>
        <v>3</v>
      </c>
      <c r="AT108" s="134"/>
      <c r="AU108" s="132"/>
      <c r="AV108" s="135"/>
      <c r="AW108" s="135"/>
      <c r="AX108" s="135"/>
      <c r="AY108" s="132"/>
      <c r="AZ108" s="132"/>
      <c r="BA108" s="132"/>
      <c r="BB108" s="132"/>
      <c r="BC108" s="136"/>
      <c r="BD108" s="135"/>
      <c r="BE108" s="135"/>
      <c r="BF108" s="137"/>
      <c r="BG108" s="137"/>
      <c r="BH108" s="239"/>
      <c r="BI108" s="239"/>
      <c r="BJ108" s="239"/>
      <c r="BK108" s="138"/>
      <c r="BL108" s="138"/>
      <c r="BM108" s="138"/>
      <c r="BN108" s="138"/>
      <c r="BO108" s="138"/>
      <c r="BP108" s="139"/>
      <c r="BQ108" s="139"/>
      <c r="BR108" s="139"/>
      <c r="BS108" s="139"/>
      <c r="BT108" s="140"/>
      <c r="BU108" s="140"/>
      <c r="BV108" s="140"/>
      <c r="BW108" s="132"/>
      <c r="BX108" s="132"/>
      <c r="BY108" s="132"/>
      <c r="BZ108" s="132"/>
      <c r="CA108" s="132"/>
      <c r="CB108" s="132"/>
      <c r="CC108" s="132"/>
      <c r="CD108" s="132"/>
      <c r="CE108" s="132"/>
      <c r="CF108" s="132"/>
      <c r="CG108" s="132"/>
      <c r="CH108" s="132"/>
      <c r="CI108" s="214"/>
      <c r="CJ108" s="132"/>
      <c r="CK108" s="135">
        <f>SUM(CK104:CK107)</f>
        <v>21.083842105263159</v>
      </c>
      <c r="CL108" s="132"/>
      <c r="CM108" s="135">
        <f>SUM(CM104:CM107)</f>
        <v>47.549900000000001</v>
      </c>
      <c r="CN108" s="135">
        <f>SUM(CN104:CN107)</f>
        <v>31.197155502392345</v>
      </c>
      <c r="CO108" s="135">
        <f>SUM(CO104:CO107)</f>
        <v>62828.763513513513</v>
      </c>
      <c r="CP108" s="135">
        <f>SUM(CP104:CP107)</f>
        <v>238754</v>
      </c>
      <c r="CQ108" s="135">
        <f>SUM(CQ104:CQ107)</f>
        <v>-0.18284449760765575</v>
      </c>
      <c r="CR108" s="132"/>
      <c r="CS108" s="132"/>
      <c r="CT108" s="132"/>
      <c r="CU108" s="132"/>
      <c r="CV108" s="132"/>
      <c r="CW108" s="141"/>
      <c r="CY108" s="214"/>
      <c r="CZ108" s="214"/>
    </row>
    <row r="109" spans="1:104" s="18" customFormat="1" x14ac:dyDescent="0.25">
      <c r="A109" s="100">
        <v>2945</v>
      </c>
      <c r="B109" s="51" t="str">
        <f t="shared" si="4"/>
        <v>2945-500-1</v>
      </c>
      <c r="C109" s="52">
        <v>33</v>
      </c>
      <c r="D109" s="53" t="s">
        <v>397</v>
      </c>
      <c r="E109" s="53" t="s">
        <v>246</v>
      </c>
      <c r="F109" s="53" t="s">
        <v>247</v>
      </c>
      <c r="G109" s="53" t="s">
        <v>506</v>
      </c>
      <c r="H109" s="53" t="s">
        <v>457</v>
      </c>
      <c r="I109" s="70"/>
      <c r="J109" s="54"/>
      <c r="K109" s="54"/>
      <c r="L109" s="54"/>
      <c r="M109" s="218"/>
      <c r="N109" s="54"/>
      <c r="O109" s="54"/>
      <c r="P109" s="51"/>
      <c r="Q109" s="218"/>
      <c r="R109" s="218"/>
      <c r="S109" s="51"/>
      <c r="T109" s="51"/>
      <c r="U109" s="51"/>
      <c r="V109" s="219"/>
      <c r="W109" s="219"/>
      <c r="X109" s="220"/>
      <c r="Y109" s="55"/>
      <c r="Z109" s="55"/>
      <c r="AA109" s="219"/>
      <c r="AB109" s="219"/>
      <c r="AC109" s="51"/>
      <c r="AD109" s="51"/>
      <c r="AE109" s="218"/>
      <c r="AF109" s="218"/>
      <c r="AG109" s="55"/>
      <c r="AH109" s="56">
        <v>1</v>
      </c>
      <c r="AI109" s="57">
        <v>44329</v>
      </c>
      <c r="AJ109" s="58" t="s">
        <v>320</v>
      </c>
      <c r="AK109" s="59" t="s">
        <v>321</v>
      </c>
      <c r="AL109" s="59" t="s">
        <v>327</v>
      </c>
      <c r="AM109" s="60">
        <v>0.86111111111111116</v>
      </c>
      <c r="AN109" s="84">
        <v>0.875</v>
      </c>
      <c r="AO109" s="84">
        <v>0.95486111111111116</v>
      </c>
      <c r="AP109" s="60">
        <v>0.97916666666666663</v>
      </c>
      <c r="AQ109" s="61">
        <f>IF(AP109&lt;AM109,(AP109+1)-AM109,AP109-AM109)</f>
        <v>0.11805555555555547</v>
      </c>
      <c r="AR109" s="61">
        <f>IF(AO109&lt;AN109,(AO109+1)-AN109,AO109-AN109)</f>
        <v>7.986111111111116E-2</v>
      </c>
      <c r="AS109" s="62">
        <f>IF(AR109&lt;&gt;0,1,"")</f>
        <v>1</v>
      </c>
      <c r="AT109" s="63">
        <f>IF(AM109&lt;&gt;0,AM109-(6/24)+1440,"")</f>
        <v>1440.6111111111111</v>
      </c>
      <c r="AU109" s="111">
        <v>9.3000000000000007</v>
      </c>
      <c r="AV109" s="65"/>
      <c r="AW109" s="65"/>
      <c r="AX109" s="65"/>
      <c r="AY109" s="242">
        <v>16</v>
      </c>
      <c r="AZ109" s="66"/>
      <c r="BA109" s="64">
        <v>6.2</v>
      </c>
      <c r="BB109" s="66"/>
      <c r="BC109" s="51">
        <v>21522</v>
      </c>
      <c r="BD109" s="89">
        <f>BC109*0.0004536</f>
        <v>9.7623791999999998</v>
      </c>
      <c r="BE109" s="67"/>
      <c r="BF109" s="68"/>
      <c r="BG109" s="68"/>
      <c r="BH109" s="69">
        <v>3</v>
      </c>
      <c r="BI109" s="70"/>
      <c r="BJ109" s="70"/>
      <c r="BK109" s="70"/>
      <c r="BL109" s="70"/>
      <c r="BM109" s="71"/>
      <c r="BN109" s="71"/>
      <c r="BO109" s="71"/>
      <c r="BP109" s="72">
        <v>3</v>
      </c>
      <c r="BQ109" s="73"/>
      <c r="BR109" s="73"/>
      <c r="BS109" s="73"/>
      <c r="BT109" s="74"/>
      <c r="BU109" s="75"/>
      <c r="BV109" s="74"/>
      <c r="BW109" s="51"/>
      <c r="BX109" s="51"/>
      <c r="BY109" s="51"/>
      <c r="BZ109" s="51"/>
      <c r="CA109" s="51"/>
      <c r="CB109" s="51"/>
      <c r="CC109" s="51"/>
      <c r="CD109" s="51"/>
      <c r="CE109" s="51"/>
      <c r="CF109" s="51"/>
      <c r="CG109" s="51"/>
      <c r="CH109" s="51"/>
      <c r="CI109" s="212">
        <v>6.5960000000000001</v>
      </c>
      <c r="CJ109" s="51"/>
      <c r="CK109" s="65">
        <f>((CJ109/3.8)*6.7)/1000</f>
        <v>0</v>
      </c>
      <c r="CL109" s="51">
        <v>3077</v>
      </c>
      <c r="CM109" s="67">
        <f>((CL109*6.7)/1)/1000</f>
        <v>20.6159</v>
      </c>
      <c r="CN109" s="67">
        <f>IF(A109="","",IF(CK109=0,CM109,CK109)/2.2)</f>
        <v>9.3708636363636355</v>
      </c>
      <c r="CO109" s="67">
        <f>IF(A109="","",(CP109/$BD$4))</f>
        <v>59681.983337706639</v>
      </c>
      <c r="CP109" s="67">
        <f>IF(A109="","",IF(CJ109="",(AJ109*$BA$4),CJ109))</f>
        <v>226796</v>
      </c>
      <c r="CQ109" s="242">
        <f>CN109-AU109</f>
        <v>7.0863636363634797E-2</v>
      </c>
      <c r="CR109" s="67">
        <f>AY109-BA109</f>
        <v>9.8000000000000007</v>
      </c>
      <c r="CS109" s="53" t="s">
        <v>142</v>
      </c>
      <c r="CT109" s="199"/>
      <c r="CU109" s="200"/>
      <c r="CV109" s="200"/>
      <c r="CW109" s="201"/>
      <c r="CY109" s="83" t="s">
        <v>697</v>
      </c>
      <c r="CZ109" s="228"/>
    </row>
    <row r="110" spans="1:104" s="18" customFormat="1" ht="13.8" thickBot="1" x14ac:dyDescent="0.3">
      <c r="A110" s="100">
        <v>2945</v>
      </c>
      <c r="B110" s="76" t="str">
        <f t="shared" si="4"/>
        <v>2945-501-2</v>
      </c>
      <c r="C110" s="77">
        <v>33</v>
      </c>
      <c r="D110" s="83" t="s">
        <v>397</v>
      </c>
      <c r="E110" s="83" t="s">
        <v>246</v>
      </c>
      <c r="F110" s="83" t="s">
        <v>247</v>
      </c>
      <c r="G110" s="83" t="s">
        <v>506</v>
      </c>
      <c r="H110" s="76" t="s">
        <v>457</v>
      </c>
      <c r="I110" s="76"/>
      <c r="J110" s="78"/>
      <c r="K110" s="78"/>
      <c r="L110" s="78"/>
      <c r="M110" s="221"/>
      <c r="N110" s="78"/>
      <c r="O110" s="78"/>
      <c r="P110" s="76"/>
      <c r="Q110" s="221"/>
      <c r="R110" s="221"/>
      <c r="S110" s="76"/>
      <c r="T110" s="76"/>
      <c r="U110" s="76"/>
      <c r="V110" s="222"/>
      <c r="W110" s="222"/>
      <c r="X110" s="222"/>
      <c r="Y110" s="79"/>
      <c r="Z110" s="79"/>
      <c r="AA110" s="223"/>
      <c r="AB110" s="223"/>
      <c r="AC110" s="76"/>
      <c r="AD110" s="76"/>
      <c r="AE110" s="221"/>
      <c r="AF110" s="221"/>
      <c r="AG110" s="79"/>
      <c r="AH110" s="80">
        <v>2</v>
      </c>
      <c r="AI110" s="81">
        <v>44329</v>
      </c>
      <c r="AJ110" s="82" t="s">
        <v>326</v>
      </c>
      <c r="AK110" s="83" t="s">
        <v>327</v>
      </c>
      <c r="AL110" s="83" t="s">
        <v>209</v>
      </c>
      <c r="AM110" s="84">
        <v>5.5555555555555552E-2</v>
      </c>
      <c r="AN110" s="84">
        <v>7.6388888888888895E-2</v>
      </c>
      <c r="AO110" s="84">
        <v>0.22569444444444445</v>
      </c>
      <c r="AP110" s="84">
        <v>0.23263888888888887</v>
      </c>
      <c r="AQ110" s="85">
        <f>IF(AP110&lt;AM110,(AP110+1)-AM110,AP110-AM110)</f>
        <v>0.17708333333333331</v>
      </c>
      <c r="AR110" s="85">
        <f>IF(AO110&lt;AN110,(AO110+1)-AN110,AO110-AN110)</f>
        <v>0.14930555555555555</v>
      </c>
      <c r="AS110" s="86">
        <f>IF(AR110&lt;&gt;0,1,"")</f>
        <v>1</v>
      </c>
      <c r="AT110" s="87">
        <f>IF(AM110&lt;&gt;0,AM110-(6/24)+1440,"")</f>
        <v>1439.8055555555557</v>
      </c>
      <c r="AU110" s="88">
        <v>23.5</v>
      </c>
      <c r="AV110" s="89"/>
      <c r="AW110" s="89"/>
      <c r="AX110" s="89"/>
      <c r="AY110" s="111">
        <v>30.5</v>
      </c>
      <c r="AZ110" s="88"/>
      <c r="BA110" s="88">
        <v>10.9</v>
      </c>
      <c r="BB110" s="88"/>
      <c r="BC110" s="90" t="s">
        <v>507</v>
      </c>
      <c r="BD110" s="89">
        <f>BC110*0.0004536</f>
        <v>13.821192</v>
      </c>
      <c r="BE110" s="91"/>
      <c r="BF110" s="92"/>
      <c r="BG110" s="92"/>
      <c r="BH110" s="80">
        <v>4</v>
      </c>
      <c r="BI110" s="93"/>
      <c r="BJ110" s="93"/>
      <c r="BK110" s="93"/>
      <c r="BL110" s="93"/>
      <c r="BM110" s="94"/>
      <c r="BN110" s="94"/>
      <c r="BO110" s="94"/>
      <c r="BP110" s="95">
        <v>4</v>
      </c>
      <c r="BQ110" s="96"/>
      <c r="BR110" s="96"/>
      <c r="BS110" s="96"/>
      <c r="BT110" s="97"/>
      <c r="BU110" s="98"/>
      <c r="BV110" s="97"/>
      <c r="BW110" s="76"/>
      <c r="BX110" s="76"/>
      <c r="BY110" s="76"/>
      <c r="BZ110" s="76"/>
      <c r="CA110" s="76"/>
      <c r="CB110" s="76"/>
      <c r="CC110" s="76"/>
      <c r="CD110" s="76"/>
      <c r="CE110" s="76"/>
      <c r="CF110" s="76"/>
      <c r="CG110" s="76"/>
      <c r="CH110" s="76"/>
      <c r="CI110" s="212">
        <v>13.86</v>
      </c>
      <c r="CJ110" s="76"/>
      <c r="CK110" s="89">
        <f>((CJ110/3.8)*6.7)/1000</f>
        <v>0</v>
      </c>
      <c r="CL110" s="76">
        <v>7758</v>
      </c>
      <c r="CM110" s="91">
        <f>((CL110*6.7)/1)/1000</f>
        <v>51.9786</v>
      </c>
      <c r="CN110" s="91">
        <f>IF(A110="","",IF(CK110=0,CM110,CK110)/2.2)</f>
        <v>23.626636363636361</v>
      </c>
      <c r="CO110" s="91">
        <f>IF(A110="","",(CP110/$BD$4))</f>
        <v>59801.347304382056</v>
      </c>
      <c r="CP110" s="91">
        <f>IF(A110="","",IF(CJ110="",(AJ110*$BA$4),CJ110))</f>
        <v>227249.592</v>
      </c>
      <c r="CQ110" s="99">
        <f>CN110-AU110</f>
        <v>0.12663636363636144</v>
      </c>
      <c r="CR110" s="91">
        <f>AY110-BA110</f>
        <v>19.600000000000001</v>
      </c>
      <c r="CS110" s="168"/>
      <c r="CT110" s="81">
        <v>44330</v>
      </c>
      <c r="CU110" s="192">
        <v>2.4305555555555556E-2</v>
      </c>
      <c r="CV110" s="192">
        <v>5.2083333333333336E-2</v>
      </c>
      <c r="CW110" s="169" t="s">
        <v>522</v>
      </c>
      <c r="CY110" s="83" t="s">
        <v>697</v>
      </c>
      <c r="CZ110" s="83" t="s">
        <v>142</v>
      </c>
    </row>
    <row r="111" spans="1:104" s="18" customFormat="1" ht="13.8" hidden="1" thickBot="1" x14ac:dyDescent="0.3">
      <c r="A111" s="100"/>
      <c r="B111" s="76" t="str">
        <f t="shared" si="4"/>
        <v/>
      </c>
      <c r="C111" s="77" t="s">
        <v>142</v>
      </c>
      <c r="D111" s="83"/>
      <c r="E111" s="83"/>
      <c r="F111" s="83"/>
      <c r="G111" s="76"/>
      <c r="H111" s="76"/>
      <c r="I111" s="76"/>
      <c r="J111" s="78"/>
      <c r="K111" s="78"/>
      <c r="L111" s="78"/>
      <c r="M111" s="221"/>
      <c r="N111" s="78"/>
      <c r="O111" s="78"/>
      <c r="P111" s="76"/>
      <c r="Q111" s="221"/>
      <c r="R111" s="221"/>
      <c r="S111" s="76"/>
      <c r="T111" s="76"/>
      <c r="U111" s="76"/>
      <c r="V111" s="222"/>
      <c r="W111" s="222"/>
      <c r="X111" s="222"/>
      <c r="Y111" s="79"/>
      <c r="Z111" s="79"/>
      <c r="AA111" s="223"/>
      <c r="AB111" s="223"/>
      <c r="AC111" s="76"/>
      <c r="AD111" s="76"/>
      <c r="AE111" s="221"/>
      <c r="AF111" s="221"/>
      <c r="AG111" s="79"/>
      <c r="AH111" s="80">
        <v>3</v>
      </c>
      <c r="AI111" s="81"/>
      <c r="AJ111" s="82"/>
      <c r="AK111" s="83"/>
      <c r="AL111" s="83"/>
      <c r="AM111" s="84"/>
      <c r="AN111" s="84"/>
      <c r="AO111" s="84"/>
      <c r="AP111" s="84"/>
      <c r="AQ111" s="85">
        <f>IF(AP111&lt;AM111,(AP111+1)-AM111,AP111-AM111)</f>
        <v>0</v>
      </c>
      <c r="AR111" s="85">
        <f>IF(AO111&lt;AN111,(AO111+1)-AN111,AO111-AN111)</f>
        <v>0</v>
      </c>
      <c r="AS111" s="86" t="str">
        <f>IF(AR111&lt;&gt;0,1,"")</f>
        <v/>
      </c>
      <c r="AT111" s="87" t="str">
        <f>IF(AM111&lt;&gt;0,AM111-(6/24)+1440,"")</f>
        <v/>
      </c>
      <c r="AU111" s="88"/>
      <c r="AV111" s="89"/>
      <c r="AW111" s="89"/>
      <c r="AX111" s="89"/>
      <c r="AY111" s="88"/>
      <c r="AZ111" s="88"/>
      <c r="BA111" s="88"/>
      <c r="BB111" s="88"/>
      <c r="BC111" s="101"/>
      <c r="BD111" s="89">
        <f>BC111*0.0004536</f>
        <v>0</v>
      </c>
      <c r="BE111" s="91"/>
      <c r="BF111" s="92"/>
      <c r="BG111" s="92"/>
      <c r="BH111" s="80"/>
      <c r="BI111" s="93"/>
      <c r="BJ111" s="93"/>
      <c r="BK111" s="93"/>
      <c r="BL111" s="93"/>
      <c r="BM111" s="94"/>
      <c r="BN111" s="94"/>
      <c r="BO111" s="94"/>
      <c r="BP111" s="95"/>
      <c r="BQ111" s="96"/>
      <c r="BR111" s="96"/>
      <c r="BS111" s="96"/>
      <c r="BT111" s="97"/>
      <c r="BU111" s="98"/>
      <c r="BV111" s="97"/>
      <c r="BW111" s="76"/>
      <c r="BX111" s="76"/>
      <c r="BY111" s="76"/>
      <c r="BZ111" s="76"/>
      <c r="CA111" s="76"/>
      <c r="CB111" s="76"/>
      <c r="CC111" s="76"/>
      <c r="CD111" s="76"/>
      <c r="CE111" s="76"/>
      <c r="CF111" s="76"/>
      <c r="CG111" s="76"/>
      <c r="CH111" s="76"/>
      <c r="CI111" s="212"/>
      <c r="CJ111" s="76"/>
      <c r="CK111" s="89">
        <f>((CJ111/3.8)*6.7)/1000</f>
        <v>0</v>
      </c>
      <c r="CL111" s="76"/>
      <c r="CM111" s="91">
        <f>((CL111*6.7)/1)/1000</f>
        <v>0</v>
      </c>
      <c r="CN111" s="91" t="str">
        <f>IF(A111="","",IF(CK111=0,CM111,CK111)/2.2)</f>
        <v/>
      </c>
      <c r="CO111" s="91" t="str">
        <f>IF(A111="","",(CP111/$BD$4))</f>
        <v/>
      </c>
      <c r="CP111" s="91" t="str">
        <f>IF(A111="","",IF(CJ111="",(AJ111*$BA$4),CJ111))</f>
        <v/>
      </c>
      <c r="CQ111" s="99"/>
      <c r="CR111" s="91">
        <f>AY111-BA111</f>
        <v>0</v>
      </c>
      <c r="CS111" s="83" t="s">
        <v>142</v>
      </c>
      <c r="CT111" s="81"/>
      <c r="CU111" s="192"/>
      <c r="CV111" s="192"/>
      <c r="CW111" s="169"/>
      <c r="CY111" s="76"/>
      <c r="CZ111" s="76"/>
    </row>
    <row r="112" spans="1:104" s="18" customFormat="1" ht="13.8" hidden="1" thickBot="1" x14ac:dyDescent="0.3">
      <c r="A112" s="100"/>
      <c r="B112" s="76" t="str">
        <f t="shared" si="4"/>
        <v/>
      </c>
      <c r="C112" s="77"/>
      <c r="D112" s="83"/>
      <c r="E112" s="83"/>
      <c r="F112" s="83"/>
      <c r="G112" s="76"/>
      <c r="H112" s="76"/>
      <c r="I112" s="76"/>
      <c r="J112" s="78"/>
      <c r="K112" s="78"/>
      <c r="L112" s="78"/>
      <c r="M112" s="221"/>
      <c r="N112" s="78"/>
      <c r="O112" s="78"/>
      <c r="P112" s="76"/>
      <c r="Q112" s="221"/>
      <c r="R112" s="221"/>
      <c r="S112" s="76"/>
      <c r="T112" s="76"/>
      <c r="U112" s="76"/>
      <c r="V112" s="222"/>
      <c r="W112" s="222"/>
      <c r="X112" s="222"/>
      <c r="Y112" s="79"/>
      <c r="Z112" s="79"/>
      <c r="AA112" s="223"/>
      <c r="AB112" s="223"/>
      <c r="AC112" s="76"/>
      <c r="AD112" s="76"/>
      <c r="AE112" s="221"/>
      <c r="AF112" s="221"/>
      <c r="AG112" s="79"/>
      <c r="AH112" s="102">
        <v>4</v>
      </c>
      <c r="AI112" s="103"/>
      <c r="AJ112" s="104"/>
      <c r="AK112" s="105"/>
      <c r="AL112" s="106"/>
      <c r="AM112" s="107"/>
      <c r="AN112" s="107"/>
      <c r="AO112" s="107"/>
      <c r="AP112" s="107"/>
      <c r="AQ112" s="108">
        <f>IF(AP112&lt;AM112,(AP112+1)-AM112,AP112-AM112)</f>
        <v>0</v>
      </c>
      <c r="AR112" s="108">
        <f>IF(AO112&lt;AN112,(AO112+1)-AN112,AO112-AN112)</f>
        <v>0</v>
      </c>
      <c r="AS112" s="109" t="str">
        <f>IF(AR112&lt;&gt;0,1,"")</f>
        <v/>
      </c>
      <c r="AT112" s="110" t="str">
        <f>IF(AM112&lt;&gt;0,AM112-(6/24)+1440,"")</f>
        <v/>
      </c>
      <c r="AU112" s="111"/>
      <c r="AV112" s="112"/>
      <c r="AW112" s="112"/>
      <c r="AX112" s="112"/>
      <c r="AY112" s="111"/>
      <c r="AZ112" s="111"/>
      <c r="BA112" s="111"/>
      <c r="BB112" s="111"/>
      <c r="BC112" s="113"/>
      <c r="BD112" s="112">
        <f>BC112*0.0004536</f>
        <v>0</v>
      </c>
      <c r="BE112" s="114"/>
      <c r="BF112" s="115"/>
      <c r="BG112" s="115"/>
      <c r="BH112" s="102"/>
      <c r="BI112" s="116"/>
      <c r="BJ112" s="116"/>
      <c r="BK112" s="116"/>
      <c r="BL112" s="116"/>
      <c r="BM112" s="117"/>
      <c r="BN112" s="117"/>
      <c r="BO112" s="117"/>
      <c r="BP112" s="118"/>
      <c r="BQ112" s="119"/>
      <c r="BR112" s="119"/>
      <c r="BS112" s="119"/>
      <c r="BT112" s="120"/>
      <c r="BU112" s="121"/>
      <c r="BV112" s="120"/>
      <c r="BW112" s="122"/>
      <c r="BX112" s="122"/>
      <c r="BY112" s="122"/>
      <c r="BZ112" s="122"/>
      <c r="CA112" s="122"/>
      <c r="CB112" s="122"/>
      <c r="CC112" s="122"/>
      <c r="CD112" s="122"/>
      <c r="CE112" s="122"/>
      <c r="CF112" s="122"/>
      <c r="CG112" s="122"/>
      <c r="CH112" s="122"/>
      <c r="CI112" s="213"/>
      <c r="CJ112" s="122"/>
      <c r="CK112" s="112">
        <f>((CJ112/3.8)*6.7)/1000</f>
        <v>0</v>
      </c>
      <c r="CL112" s="122"/>
      <c r="CM112" s="114">
        <f>((CL112*6.7)/1)/1000</f>
        <v>0</v>
      </c>
      <c r="CN112" s="114" t="str">
        <f>IF(A112="","",IF(CK112=0,CM112,CK112)/2.2)</f>
        <v/>
      </c>
      <c r="CO112" s="114" t="str">
        <f>IF(A112="","",(CP112/$BD$4))</f>
        <v/>
      </c>
      <c r="CP112" s="114" t="str">
        <f>IF(A112="","",IF(CJ112="",(AJ112*$BA$4),CJ112))</f>
        <v/>
      </c>
      <c r="CQ112" s="123"/>
      <c r="CR112" s="114">
        <f>AY112-BA112</f>
        <v>0</v>
      </c>
      <c r="CS112" s="122"/>
      <c r="CT112" s="202"/>
      <c r="CU112" s="203"/>
      <c r="CV112" s="203"/>
      <c r="CW112" s="204"/>
      <c r="CY112" s="76"/>
      <c r="CZ112" s="76"/>
    </row>
    <row r="113" spans="1:104" s="18" customFormat="1" ht="13.8" hidden="1" thickBot="1" x14ac:dyDescent="0.3">
      <c r="A113" s="124"/>
      <c r="B113" s="125" t="str">
        <f t="shared" si="4"/>
        <v/>
      </c>
      <c r="C113" s="126"/>
      <c r="D113" s="127"/>
      <c r="E113" s="127"/>
      <c r="F113" s="127"/>
      <c r="G113" s="127"/>
      <c r="H113" s="127"/>
      <c r="I113" s="128"/>
      <c r="J113" s="128"/>
      <c r="K113" s="128"/>
      <c r="L113" s="128"/>
      <c r="M113" s="224"/>
      <c r="N113" s="128"/>
      <c r="O113" s="128"/>
      <c r="P113" s="125"/>
      <c r="Q113" s="224"/>
      <c r="R113" s="224"/>
      <c r="S113" s="125"/>
      <c r="T113" s="125"/>
      <c r="U113" s="125"/>
      <c r="V113" s="225"/>
      <c r="W113" s="225"/>
      <c r="X113" s="225"/>
      <c r="Y113" s="129"/>
      <c r="Z113" s="129"/>
      <c r="AA113" s="226"/>
      <c r="AB113" s="226"/>
      <c r="AC113" s="125"/>
      <c r="AD113" s="125"/>
      <c r="AE113" s="224"/>
      <c r="AF113" s="224"/>
      <c r="AG113" s="130"/>
      <c r="AH113" s="238" t="s">
        <v>141</v>
      </c>
      <c r="AI113" s="239"/>
      <c r="AJ113" s="131"/>
      <c r="AK113" s="132"/>
      <c r="AL113" s="132"/>
      <c r="AM113" s="132"/>
      <c r="AN113" s="132"/>
      <c r="AO113" s="132"/>
      <c r="AP113" s="133"/>
      <c r="AQ113" s="133">
        <f>SUM(AQ109:AQ112)</f>
        <v>0.29513888888888878</v>
      </c>
      <c r="AR113" s="133">
        <f>SUM(AR109:AR112)</f>
        <v>0.22916666666666671</v>
      </c>
      <c r="AS113" s="134">
        <f>SUM(AS109:AS112)</f>
        <v>2</v>
      </c>
      <c r="AT113" s="134"/>
      <c r="AU113" s="132"/>
      <c r="AV113" s="135"/>
      <c r="AW113" s="135"/>
      <c r="AX113" s="135"/>
      <c r="AY113" s="132"/>
      <c r="AZ113" s="132"/>
      <c r="BA113" s="132"/>
      <c r="BB113" s="132"/>
      <c r="BC113" s="136"/>
      <c r="BD113" s="135"/>
      <c r="BE113" s="135"/>
      <c r="BF113" s="137"/>
      <c r="BG113" s="137"/>
      <c r="BH113" s="239"/>
      <c r="BI113" s="239"/>
      <c r="BJ113" s="239"/>
      <c r="BK113" s="138"/>
      <c r="BL113" s="138"/>
      <c r="BM113" s="138"/>
      <c r="BN113" s="138"/>
      <c r="BO113" s="138"/>
      <c r="BP113" s="139"/>
      <c r="BQ113" s="139"/>
      <c r="BR113" s="139"/>
      <c r="BS113" s="139"/>
      <c r="BT113" s="140"/>
      <c r="BU113" s="140"/>
      <c r="BV113" s="140"/>
      <c r="BW113" s="132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214"/>
      <c r="CJ113" s="132"/>
      <c r="CK113" s="135">
        <f>SUM(CK109:CK112)</f>
        <v>0</v>
      </c>
      <c r="CL113" s="132"/>
      <c r="CM113" s="135">
        <f>SUM(CM109:CM112)</f>
        <v>72.594499999999996</v>
      </c>
      <c r="CN113" s="135">
        <f>SUM(CN109:CN112)</f>
        <v>32.997499999999995</v>
      </c>
      <c r="CO113" s="135">
        <f>SUM(CO109:CO112)</f>
        <v>119483.33064208869</v>
      </c>
      <c r="CP113" s="135">
        <f>SUM(CP109:CP112)</f>
        <v>454045.592</v>
      </c>
      <c r="CQ113" s="135">
        <f>SUM(CQ109:CQ112)</f>
        <v>0.19749999999999623</v>
      </c>
      <c r="CR113" s="132"/>
      <c r="CS113" s="132"/>
      <c r="CT113" s="132"/>
      <c r="CU113" s="132"/>
      <c r="CV113" s="132"/>
      <c r="CW113" s="141"/>
      <c r="CY113" s="214"/>
      <c r="CZ113" s="214"/>
    </row>
    <row r="114" spans="1:104" s="18" customFormat="1" x14ac:dyDescent="0.25">
      <c r="A114" s="100">
        <v>2946</v>
      </c>
      <c r="B114" s="51" t="str">
        <f t="shared" si="4"/>
        <v>2946-302-1</v>
      </c>
      <c r="C114" s="52">
        <v>37</v>
      </c>
      <c r="D114" s="53" t="s">
        <v>210</v>
      </c>
      <c r="E114" s="53" t="s">
        <v>254</v>
      </c>
      <c r="F114" s="53"/>
      <c r="G114" s="53"/>
      <c r="H114" s="53"/>
      <c r="I114" s="70"/>
      <c r="J114" s="54"/>
      <c r="K114" s="54"/>
      <c r="L114" s="54"/>
      <c r="M114" s="218"/>
      <c r="N114" s="54"/>
      <c r="O114" s="54"/>
      <c r="P114" s="51"/>
      <c r="Q114" s="218"/>
      <c r="R114" s="218"/>
      <c r="S114" s="51"/>
      <c r="T114" s="51"/>
      <c r="U114" s="51"/>
      <c r="V114" s="219"/>
      <c r="W114" s="219"/>
      <c r="X114" s="220"/>
      <c r="Y114" s="55"/>
      <c r="Z114" s="55"/>
      <c r="AA114" s="219"/>
      <c r="AB114" s="219"/>
      <c r="AC114" s="51"/>
      <c r="AD114" s="51"/>
      <c r="AE114" s="218"/>
      <c r="AF114" s="218"/>
      <c r="AG114" s="55"/>
      <c r="AH114" s="56">
        <v>1</v>
      </c>
      <c r="AI114" s="57">
        <v>44330</v>
      </c>
      <c r="AJ114" s="58" t="s">
        <v>382</v>
      </c>
      <c r="AK114" s="59" t="s">
        <v>209</v>
      </c>
      <c r="AL114" s="59" t="s">
        <v>244</v>
      </c>
      <c r="AM114" s="60">
        <v>0.2986111111111111</v>
      </c>
      <c r="AN114" s="84">
        <v>0.31597222222222221</v>
      </c>
      <c r="AO114" s="84">
        <v>0.46180555555555558</v>
      </c>
      <c r="AP114" s="60">
        <v>0.47916666666666669</v>
      </c>
      <c r="AQ114" s="61">
        <f>IF(AP114&lt;AM114,(AP114+1)-AM114,AP114-AM114)</f>
        <v>0.18055555555555558</v>
      </c>
      <c r="AR114" s="61">
        <f>IF(AO114&lt;AN114,(AO114+1)-AN114,AO114-AN114)</f>
        <v>0.14583333333333337</v>
      </c>
      <c r="AS114" s="62">
        <f>IF(AR114&lt;&gt;0,1,"")</f>
        <v>1</v>
      </c>
      <c r="AT114" s="63">
        <f>IF(AM114&lt;&gt;0,AM114-(6/24)+1440,"")</f>
        <v>1440.0486111111111</v>
      </c>
      <c r="AU114" s="111">
        <v>13.6</v>
      </c>
      <c r="AV114" s="65"/>
      <c r="AW114" s="65"/>
      <c r="AX114" s="65"/>
      <c r="AY114" s="242">
        <v>24.4</v>
      </c>
      <c r="AZ114" s="66"/>
      <c r="BA114" s="64">
        <v>5.7</v>
      </c>
      <c r="BB114" s="66"/>
      <c r="BC114" s="51">
        <v>49940</v>
      </c>
      <c r="BD114" s="89">
        <f>BC114*0.0004536</f>
        <v>22.652784</v>
      </c>
      <c r="BE114" s="67"/>
      <c r="BF114" s="68"/>
      <c r="BG114" s="68"/>
      <c r="BH114" s="69">
        <v>3</v>
      </c>
      <c r="BI114" s="70"/>
      <c r="BJ114" s="70"/>
      <c r="BK114" s="70"/>
      <c r="BL114" s="70"/>
      <c r="BM114" s="71"/>
      <c r="BN114" s="71"/>
      <c r="BO114" s="71"/>
      <c r="BP114" s="72">
        <v>3</v>
      </c>
      <c r="BQ114" s="73"/>
      <c r="BR114" s="73"/>
      <c r="BS114" s="73"/>
      <c r="BT114" s="74"/>
      <c r="BU114" s="75"/>
      <c r="BV114" s="74"/>
      <c r="BW114" s="51"/>
      <c r="BX114" s="51"/>
      <c r="BY114" s="51"/>
      <c r="BZ114" s="51"/>
      <c r="CA114" s="51"/>
      <c r="CB114" s="51"/>
      <c r="CC114" s="51"/>
      <c r="CD114" s="51"/>
      <c r="CE114" s="51"/>
      <c r="CF114" s="51"/>
      <c r="CG114" s="51"/>
      <c r="CH114" s="51"/>
      <c r="CI114" s="212">
        <v>20.437999999999999</v>
      </c>
      <c r="CJ114" s="51">
        <v>16988</v>
      </c>
      <c r="CK114" s="65">
        <f>((CJ114/3.8)*6.7)/1000</f>
        <v>29.952526315789477</v>
      </c>
      <c r="CL114" s="51"/>
      <c r="CM114" s="67">
        <f>((CL114*6.7)/1)/1000</f>
        <v>0</v>
      </c>
      <c r="CN114" s="67">
        <f>IF(A114="","",IF(CK114=0,CM114,CK114)/2.2)</f>
        <v>13.614784688995215</v>
      </c>
      <c r="CO114" s="67">
        <f>IF(A114="","",(CP114/$BD$4))</f>
        <v>4470.4383363946472</v>
      </c>
      <c r="CP114" s="67">
        <f>IF(A114="","",IF(CJ114="",(AJ114*$BA$4),CJ114))</f>
        <v>16988</v>
      </c>
      <c r="CQ114" s="242">
        <f>CN114-AU114</f>
        <v>1.4784688995215234E-2</v>
      </c>
      <c r="CR114" s="67">
        <f>AY114-BA114</f>
        <v>18.7</v>
      </c>
      <c r="CS114" s="53"/>
      <c r="CT114" s="199">
        <v>44330</v>
      </c>
      <c r="CU114" s="200">
        <v>2.4305555555555556E-2</v>
      </c>
      <c r="CV114" s="200">
        <v>9.0277777777777776E-2</v>
      </c>
      <c r="CW114" s="201" t="s">
        <v>523</v>
      </c>
      <c r="CY114" s="83" t="s">
        <v>697</v>
      </c>
      <c r="CZ114" s="228"/>
    </row>
    <row r="115" spans="1:104" s="18" customFormat="1" ht="13.8" thickBot="1" x14ac:dyDescent="0.3">
      <c r="A115" s="100">
        <v>2946</v>
      </c>
      <c r="B115" s="76" t="str">
        <f t="shared" si="4"/>
        <v>2946-303-2</v>
      </c>
      <c r="C115" s="77">
        <v>37</v>
      </c>
      <c r="D115" s="83" t="s">
        <v>210</v>
      </c>
      <c r="E115" s="83" t="s">
        <v>254</v>
      </c>
      <c r="F115" s="83"/>
      <c r="G115" s="83"/>
      <c r="H115" s="76"/>
      <c r="I115" s="76"/>
      <c r="J115" s="78"/>
      <c r="K115" s="78"/>
      <c r="L115" s="78"/>
      <c r="M115" s="221"/>
      <c r="N115" s="78"/>
      <c r="O115" s="78"/>
      <c r="P115" s="76"/>
      <c r="Q115" s="221"/>
      <c r="R115" s="221"/>
      <c r="S115" s="76"/>
      <c r="T115" s="76"/>
      <c r="U115" s="76"/>
      <c r="V115" s="222"/>
      <c r="W115" s="222"/>
      <c r="X115" s="222"/>
      <c r="Y115" s="79"/>
      <c r="Z115" s="79"/>
      <c r="AA115" s="223"/>
      <c r="AB115" s="223"/>
      <c r="AC115" s="76"/>
      <c r="AD115" s="76"/>
      <c r="AE115" s="221"/>
      <c r="AF115" s="221"/>
      <c r="AG115" s="79"/>
      <c r="AH115" s="80">
        <v>2</v>
      </c>
      <c r="AI115" s="81">
        <v>44330</v>
      </c>
      <c r="AJ115" s="82" t="s">
        <v>243</v>
      </c>
      <c r="AK115" s="83" t="s">
        <v>244</v>
      </c>
      <c r="AL115" s="83" t="s">
        <v>209</v>
      </c>
      <c r="AM115" s="84">
        <v>0.52083333333333337</v>
      </c>
      <c r="AN115" s="84">
        <v>0.54166666666666663</v>
      </c>
      <c r="AO115" s="84">
        <v>0.67361111111111116</v>
      </c>
      <c r="AP115" s="84">
        <v>0.68402777777777779</v>
      </c>
      <c r="AQ115" s="85">
        <f>IF(AP115&lt;AM115,(AP115+1)-AM115,AP115-AM115)</f>
        <v>0.16319444444444442</v>
      </c>
      <c r="AR115" s="85">
        <f>IF(AO115&lt;AN115,(AO115+1)-AN115,AO115-AN115)</f>
        <v>0.13194444444444453</v>
      </c>
      <c r="AS115" s="86">
        <f>IF(AR115&lt;&gt;0,1,"")</f>
        <v>1</v>
      </c>
      <c r="AT115" s="87">
        <f>IF(AM115&lt;&gt;0,AM115-(6/24)+1440,"")</f>
        <v>1440.2708333333333</v>
      </c>
      <c r="AU115" s="88">
        <v>20.399999999999999</v>
      </c>
      <c r="AV115" s="89"/>
      <c r="AW115" s="89"/>
      <c r="AX115" s="89"/>
      <c r="AY115" s="111">
        <v>27.1</v>
      </c>
      <c r="AZ115" s="88"/>
      <c r="BA115" s="88">
        <v>8.4</v>
      </c>
      <c r="BB115" s="88"/>
      <c r="BC115" s="90" t="s">
        <v>508</v>
      </c>
      <c r="BD115" s="89">
        <f>BC115*0.0004536</f>
        <v>39.205555199999999</v>
      </c>
      <c r="BE115" s="91"/>
      <c r="BF115" s="92"/>
      <c r="BG115" s="92"/>
      <c r="BH115" s="80">
        <v>4</v>
      </c>
      <c r="BI115" s="93"/>
      <c r="BJ115" s="93"/>
      <c r="BK115" s="93"/>
      <c r="BL115" s="93"/>
      <c r="BM115" s="94"/>
      <c r="BN115" s="94"/>
      <c r="BO115" s="94"/>
      <c r="BP115" s="95">
        <v>4</v>
      </c>
      <c r="BQ115" s="96"/>
      <c r="BR115" s="96"/>
      <c r="BS115" s="96"/>
      <c r="BT115" s="97"/>
      <c r="BU115" s="98"/>
      <c r="BV115" s="97"/>
      <c r="BW115" s="76"/>
      <c r="BX115" s="76"/>
      <c r="BY115" s="76"/>
      <c r="BZ115" s="76"/>
      <c r="CA115" s="76"/>
      <c r="CB115" s="76"/>
      <c r="CC115" s="76"/>
      <c r="CD115" s="76"/>
      <c r="CE115" s="76"/>
      <c r="CF115" s="76"/>
      <c r="CG115" s="76"/>
      <c r="CH115" s="76"/>
      <c r="CI115" s="275">
        <v>35.293999999999997</v>
      </c>
      <c r="CJ115" s="76"/>
      <c r="CK115" s="89">
        <f>((CJ115/3.8)*6.7)/1000</f>
        <v>0</v>
      </c>
      <c r="CL115" s="76">
        <v>6731</v>
      </c>
      <c r="CM115" s="91">
        <f>((CL115*6.7)/1)/1000</f>
        <v>45.097700000000003</v>
      </c>
      <c r="CN115" s="91">
        <f>IF(A115="","",IF(CK115=0,CM115,CK115)/2.2)</f>
        <v>20.498954545454545</v>
      </c>
      <c r="CO115" s="91">
        <f>IF(A115="","",(CP115/$BD$4))</f>
        <v>36167.281902650218</v>
      </c>
      <c r="CP115" s="91">
        <f>IF(A115="","",IF(CJ115="",(AJ115*$BA$4),CJ115))</f>
        <v>137438.37599999999</v>
      </c>
      <c r="CQ115" s="99">
        <f>CN115-AU115</f>
        <v>9.8954545454546405E-2</v>
      </c>
      <c r="CR115" s="91">
        <f>AY115-BA115</f>
        <v>18.700000000000003</v>
      </c>
      <c r="CS115" s="168"/>
      <c r="CT115" s="81">
        <v>44330</v>
      </c>
      <c r="CU115" s="192">
        <v>0.47569444444444442</v>
      </c>
      <c r="CV115" s="192">
        <v>0.51041666666666663</v>
      </c>
      <c r="CW115" s="169" t="s">
        <v>522</v>
      </c>
      <c r="CY115" s="83" t="s">
        <v>697</v>
      </c>
      <c r="CZ115" s="83" t="s">
        <v>142</v>
      </c>
    </row>
    <row r="116" spans="1:104" s="18" customFormat="1" ht="13.8" hidden="1" thickBot="1" x14ac:dyDescent="0.3">
      <c r="A116" s="100"/>
      <c r="B116" s="76" t="str">
        <f t="shared" si="4"/>
        <v/>
      </c>
      <c r="C116" s="77" t="s">
        <v>142</v>
      </c>
      <c r="D116" s="83"/>
      <c r="E116" s="83"/>
      <c r="F116" s="83"/>
      <c r="G116" s="76"/>
      <c r="H116" s="76"/>
      <c r="I116" s="76"/>
      <c r="J116" s="78"/>
      <c r="K116" s="78"/>
      <c r="L116" s="78"/>
      <c r="M116" s="221"/>
      <c r="N116" s="78"/>
      <c r="O116" s="78"/>
      <c r="P116" s="76"/>
      <c r="Q116" s="221"/>
      <c r="R116" s="221"/>
      <c r="S116" s="76"/>
      <c r="T116" s="76"/>
      <c r="U116" s="76"/>
      <c r="V116" s="222"/>
      <c r="W116" s="222"/>
      <c r="X116" s="222"/>
      <c r="Y116" s="79"/>
      <c r="Z116" s="79"/>
      <c r="AA116" s="223"/>
      <c r="AB116" s="223"/>
      <c r="AC116" s="76"/>
      <c r="AD116" s="76"/>
      <c r="AE116" s="221"/>
      <c r="AF116" s="221"/>
      <c r="AG116" s="79"/>
      <c r="AH116" s="80">
        <v>3</v>
      </c>
      <c r="AI116" s="81"/>
      <c r="AJ116" s="82"/>
      <c r="AK116" s="83"/>
      <c r="AL116" s="83"/>
      <c r="AM116" s="84"/>
      <c r="AN116" s="84"/>
      <c r="AO116" s="84"/>
      <c r="AP116" s="84"/>
      <c r="AQ116" s="85">
        <f>IF(AP116&lt;AM116,(AP116+1)-AM116,AP116-AM116)</f>
        <v>0</v>
      </c>
      <c r="AR116" s="85">
        <f>IF(AO116&lt;AN116,(AO116+1)-AN116,AO116-AN116)</f>
        <v>0</v>
      </c>
      <c r="AS116" s="86" t="str">
        <f>IF(AR116&lt;&gt;0,1,"")</f>
        <v/>
      </c>
      <c r="AT116" s="87" t="str">
        <f>IF(AM116&lt;&gt;0,AM116-(6/24)+1440,"")</f>
        <v/>
      </c>
      <c r="AU116" s="88"/>
      <c r="AV116" s="89"/>
      <c r="AW116" s="89"/>
      <c r="AX116" s="89"/>
      <c r="AY116" s="88"/>
      <c r="AZ116" s="88"/>
      <c r="BA116" s="88"/>
      <c r="BB116" s="88"/>
      <c r="BC116" s="101"/>
      <c r="BD116" s="89">
        <f>BC116*0.0004536</f>
        <v>0</v>
      </c>
      <c r="BE116" s="91"/>
      <c r="BF116" s="92"/>
      <c r="BG116" s="92"/>
      <c r="BH116" s="80"/>
      <c r="BI116" s="93"/>
      <c r="BJ116" s="93"/>
      <c r="BK116" s="93"/>
      <c r="BL116" s="93"/>
      <c r="BM116" s="94"/>
      <c r="BN116" s="94"/>
      <c r="BO116" s="94"/>
      <c r="BP116" s="95"/>
      <c r="BQ116" s="96"/>
      <c r="BR116" s="96"/>
      <c r="BS116" s="96"/>
      <c r="BT116" s="97"/>
      <c r="BU116" s="98"/>
      <c r="BV116" s="97"/>
      <c r="BW116" s="76"/>
      <c r="BX116" s="76"/>
      <c r="BY116" s="76"/>
      <c r="BZ116" s="76"/>
      <c r="CA116" s="76"/>
      <c r="CB116" s="76"/>
      <c r="CC116" s="76"/>
      <c r="CD116" s="76"/>
      <c r="CE116" s="76"/>
      <c r="CF116" s="76"/>
      <c r="CG116" s="76"/>
      <c r="CH116" s="76"/>
      <c r="CI116" s="212"/>
      <c r="CJ116" s="76"/>
      <c r="CK116" s="89">
        <f>((CJ116/3.8)*6.7)/1000</f>
        <v>0</v>
      </c>
      <c r="CL116" s="76"/>
      <c r="CM116" s="91">
        <f>((CL116*6.7)/1)/1000</f>
        <v>0</v>
      </c>
      <c r="CN116" s="91" t="str">
        <f>IF(A116="","",IF(CK116=0,CM116,CK116)/2.2)</f>
        <v/>
      </c>
      <c r="CO116" s="91" t="str">
        <f>IF(A116="","",(CP116/$BD$4))</f>
        <v/>
      </c>
      <c r="CP116" s="91" t="str">
        <f>IF(A116="","",IF(CJ116="",(AJ116*$BA$4),CJ116))</f>
        <v/>
      </c>
      <c r="CQ116" s="99"/>
      <c r="CR116" s="91">
        <f>AY116-BA116</f>
        <v>0</v>
      </c>
      <c r="CS116" s="83" t="s">
        <v>142</v>
      </c>
      <c r="CT116" s="81"/>
      <c r="CU116" s="192"/>
      <c r="CV116" s="192"/>
      <c r="CW116" s="169"/>
      <c r="CY116" s="76"/>
      <c r="CZ116" s="76"/>
    </row>
    <row r="117" spans="1:104" s="18" customFormat="1" ht="13.8" hidden="1" thickBot="1" x14ac:dyDescent="0.3">
      <c r="A117" s="100"/>
      <c r="B117" s="76" t="str">
        <f t="shared" si="4"/>
        <v/>
      </c>
      <c r="C117" s="77"/>
      <c r="D117" s="83"/>
      <c r="E117" s="83"/>
      <c r="F117" s="83"/>
      <c r="G117" s="76"/>
      <c r="H117" s="76"/>
      <c r="I117" s="76"/>
      <c r="J117" s="78"/>
      <c r="K117" s="78"/>
      <c r="L117" s="78"/>
      <c r="M117" s="221"/>
      <c r="N117" s="78"/>
      <c r="O117" s="78"/>
      <c r="P117" s="76"/>
      <c r="Q117" s="221"/>
      <c r="R117" s="221"/>
      <c r="S117" s="76"/>
      <c r="T117" s="76"/>
      <c r="U117" s="76"/>
      <c r="V117" s="222"/>
      <c r="W117" s="222"/>
      <c r="X117" s="222"/>
      <c r="Y117" s="79"/>
      <c r="Z117" s="79"/>
      <c r="AA117" s="223"/>
      <c r="AB117" s="223"/>
      <c r="AC117" s="76"/>
      <c r="AD117" s="76"/>
      <c r="AE117" s="221"/>
      <c r="AF117" s="221"/>
      <c r="AG117" s="79"/>
      <c r="AH117" s="102">
        <v>4</v>
      </c>
      <c r="AI117" s="103"/>
      <c r="AJ117" s="104"/>
      <c r="AK117" s="105"/>
      <c r="AL117" s="106"/>
      <c r="AM117" s="107"/>
      <c r="AN117" s="107"/>
      <c r="AO117" s="107"/>
      <c r="AP117" s="107"/>
      <c r="AQ117" s="108">
        <f>IF(AP117&lt;AM117,(AP117+1)-AM117,AP117-AM117)</f>
        <v>0</v>
      </c>
      <c r="AR117" s="108">
        <f>IF(AO117&lt;AN117,(AO117+1)-AN117,AO117-AN117)</f>
        <v>0</v>
      </c>
      <c r="AS117" s="109" t="str">
        <f>IF(AR117&lt;&gt;0,1,"")</f>
        <v/>
      </c>
      <c r="AT117" s="110" t="str">
        <f>IF(AM117&lt;&gt;0,AM117-(6/24)+1440,"")</f>
        <v/>
      </c>
      <c r="AU117" s="111"/>
      <c r="AV117" s="112"/>
      <c r="AW117" s="112"/>
      <c r="AX117" s="112"/>
      <c r="AY117" s="111"/>
      <c r="AZ117" s="111"/>
      <c r="BA117" s="111"/>
      <c r="BB117" s="111"/>
      <c r="BC117" s="113"/>
      <c r="BD117" s="112">
        <f>BC117*0.0004536</f>
        <v>0</v>
      </c>
      <c r="BE117" s="114"/>
      <c r="BF117" s="115"/>
      <c r="BG117" s="115"/>
      <c r="BH117" s="102"/>
      <c r="BI117" s="116"/>
      <c r="BJ117" s="116"/>
      <c r="BK117" s="116"/>
      <c r="BL117" s="116"/>
      <c r="BM117" s="117"/>
      <c r="BN117" s="117"/>
      <c r="BO117" s="117"/>
      <c r="BP117" s="118"/>
      <c r="BQ117" s="119"/>
      <c r="BR117" s="119"/>
      <c r="BS117" s="119"/>
      <c r="BT117" s="120"/>
      <c r="BU117" s="121"/>
      <c r="BV117" s="120"/>
      <c r="BW117" s="122"/>
      <c r="BX117" s="122"/>
      <c r="BY117" s="122"/>
      <c r="BZ117" s="122"/>
      <c r="CA117" s="122"/>
      <c r="CB117" s="122"/>
      <c r="CC117" s="122"/>
      <c r="CD117" s="122"/>
      <c r="CE117" s="122"/>
      <c r="CF117" s="122"/>
      <c r="CG117" s="122"/>
      <c r="CH117" s="122"/>
      <c r="CI117" s="213"/>
      <c r="CJ117" s="122"/>
      <c r="CK117" s="112">
        <f>((CJ117/3.8)*6.7)/1000</f>
        <v>0</v>
      </c>
      <c r="CL117" s="122"/>
      <c r="CM117" s="114">
        <f>((CL117*6.7)/1)/1000</f>
        <v>0</v>
      </c>
      <c r="CN117" s="114" t="str">
        <f>IF(A117="","",IF(CK117=0,CM117,CK117)/2.2)</f>
        <v/>
      </c>
      <c r="CO117" s="114" t="str">
        <f>IF(A117="","",(CP117/$BD$4))</f>
        <v/>
      </c>
      <c r="CP117" s="114" t="str">
        <f>IF(A117="","",IF(CJ117="",(AJ117*$BA$4),CJ117))</f>
        <v/>
      </c>
      <c r="CQ117" s="123"/>
      <c r="CR117" s="114">
        <f>AY117-BA117</f>
        <v>0</v>
      </c>
      <c r="CS117" s="122"/>
      <c r="CT117" s="202"/>
      <c r="CU117" s="203"/>
      <c r="CV117" s="203"/>
      <c r="CW117" s="204"/>
      <c r="CY117" s="76"/>
      <c r="CZ117" s="76"/>
    </row>
    <row r="118" spans="1:104" s="18" customFormat="1" ht="13.8" hidden="1" thickBot="1" x14ac:dyDescent="0.3">
      <c r="A118" s="124"/>
      <c r="B118" s="125" t="str">
        <f t="shared" si="4"/>
        <v/>
      </c>
      <c r="C118" s="126"/>
      <c r="D118" s="127"/>
      <c r="E118" s="127"/>
      <c r="F118" s="127"/>
      <c r="G118" s="127"/>
      <c r="H118" s="127"/>
      <c r="I118" s="128"/>
      <c r="J118" s="128"/>
      <c r="K118" s="128"/>
      <c r="L118" s="128"/>
      <c r="M118" s="224"/>
      <c r="N118" s="128"/>
      <c r="O118" s="128"/>
      <c r="P118" s="125"/>
      <c r="Q118" s="224"/>
      <c r="R118" s="224"/>
      <c r="S118" s="125"/>
      <c r="T118" s="125"/>
      <c r="U118" s="125"/>
      <c r="V118" s="225"/>
      <c r="W118" s="225"/>
      <c r="X118" s="225"/>
      <c r="Y118" s="129"/>
      <c r="Z118" s="129"/>
      <c r="AA118" s="226"/>
      <c r="AB118" s="226"/>
      <c r="AC118" s="125"/>
      <c r="AD118" s="125"/>
      <c r="AE118" s="224"/>
      <c r="AF118" s="224"/>
      <c r="AG118" s="130"/>
      <c r="AH118" s="238" t="s">
        <v>141</v>
      </c>
      <c r="AI118" s="239"/>
      <c r="AJ118" s="131"/>
      <c r="AK118" s="132"/>
      <c r="AL118" s="132"/>
      <c r="AM118" s="132"/>
      <c r="AN118" s="132"/>
      <c r="AO118" s="132"/>
      <c r="AP118" s="133"/>
      <c r="AQ118" s="133">
        <f>SUM(AQ114:AQ117)</f>
        <v>0.34375</v>
      </c>
      <c r="AR118" s="133">
        <f>SUM(AR114:AR117)</f>
        <v>0.2777777777777779</v>
      </c>
      <c r="AS118" s="134">
        <f>SUM(AS114:AS117)</f>
        <v>2</v>
      </c>
      <c r="AT118" s="134"/>
      <c r="AU118" s="132"/>
      <c r="AV118" s="135"/>
      <c r="AW118" s="135"/>
      <c r="AX118" s="135"/>
      <c r="AY118" s="132"/>
      <c r="AZ118" s="132"/>
      <c r="BA118" s="132"/>
      <c r="BB118" s="132"/>
      <c r="BC118" s="136"/>
      <c r="BD118" s="135"/>
      <c r="BE118" s="135"/>
      <c r="BF118" s="137"/>
      <c r="BG118" s="137"/>
      <c r="BH118" s="239"/>
      <c r="BI118" s="239"/>
      <c r="BJ118" s="239"/>
      <c r="BK118" s="138"/>
      <c r="BL118" s="138"/>
      <c r="BM118" s="138"/>
      <c r="BN118" s="138"/>
      <c r="BO118" s="138"/>
      <c r="BP118" s="139"/>
      <c r="BQ118" s="139"/>
      <c r="BR118" s="139"/>
      <c r="BS118" s="139"/>
      <c r="BT118" s="140"/>
      <c r="BU118" s="140"/>
      <c r="BV118" s="140"/>
      <c r="BW118" s="132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214"/>
      <c r="CJ118" s="132"/>
      <c r="CK118" s="135">
        <f>SUM(CK114:CK117)</f>
        <v>29.952526315789477</v>
      </c>
      <c r="CL118" s="132"/>
      <c r="CM118" s="135">
        <f>SUM(CM114:CM117)</f>
        <v>45.097700000000003</v>
      </c>
      <c r="CN118" s="135">
        <f>SUM(CN114:CN117)</f>
        <v>34.11373923444976</v>
      </c>
      <c r="CO118" s="135">
        <f>SUM(CO114:CO117)</f>
        <v>40637.720239044866</v>
      </c>
      <c r="CP118" s="135">
        <f>SUM(CP114:CP117)</f>
        <v>154426.37599999999</v>
      </c>
      <c r="CQ118" s="135">
        <f>SUM(CQ114:CQ117)</f>
        <v>0.11373923444976164</v>
      </c>
      <c r="CR118" s="132"/>
      <c r="CS118" s="132"/>
      <c r="CT118" s="132"/>
      <c r="CU118" s="132"/>
      <c r="CV118" s="132"/>
      <c r="CW118" s="141"/>
      <c r="CY118" s="214"/>
      <c r="CZ118" s="214"/>
    </row>
    <row r="119" spans="1:104" s="18" customFormat="1" x14ac:dyDescent="0.25">
      <c r="A119" s="100">
        <v>2947</v>
      </c>
      <c r="B119" s="51" t="str">
        <f>IF(AJ119="","",A119&amp;"-"&amp;AJ119&amp;"-"&amp;AH119)</f>
        <v>2947-302-1</v>
      </c>
      <c r="C119" s="52">
        <v>43</v>
      </c>
      <c r="D119" s="53" t="s">
        <v>253</v>
      </c>
      <c r="E119" s="53" t="s">
        <v>211</v>
      </c>
      <c r="F119" s="53"/>
      <c r="G119" s="53"/>
      <c r="H119" s="53"/>
      <c r="I119" s="70"/>
      <c r="J119" s="54"/>
      <c r="K119" s="54"/>
      <c r="L119" s="54"/>
      <c r="M119" s="218"/>
      <c r="N119" s="54"/>
      <c r="O119" s="54"/>
      <c r="P119" s="51"/>
      <c r="Q119" s="218"/>
      <c r="R119" s="218"/>
      <c r="S119" s="51"/>
      <c r="T119" s="51"/>
      <c r="U119" s="51"/>
      <c r="V119" s="219"/>
      <c r="W119" s="219"/>
      <c r="X119" s="220"/>
      <c r="Y119" s="55"/>
      <c r="Z119" s="55"/>
      <c r="AA119" s="219"/>
      <c r="AB119" s="219"/>
      <c r="AC119" s="51"/>
      <c r="AD119" s="51"/>
      <c r="AE119" s="218"/>
      <c r="AF119" s="218"/>
      <c r="AG119" s="55"/>
      <c r="AH119" s="56">
        <v>1</v>
      </c>
      <c r="AI119" s="57">
        <v>44332</v>
      </c>
      <c r="AJ119" s="58" t="s">
        <v>382</v>
      </c>
      <c r="AK119" s="59" t="s">
        <v>209</v>
      </c>
      <c r="AL119" s="59" t="s">
        <v>244</v>
      </c>
      <c r="AM119" s="60">
        <v>4.1666666666666664E-2</v>
      </c>
      <c r="AN119" s="84">
        <v>5.5555555555555552E-2</v>
      </c>
      <c r="AO119" s="84">
        <v>0.20138888888888887</v>
      </c>
      <c r="AP119" s="60">
        <v>0.21527777777777779</v>
      </c>
      <c r="AQ119" s="61">
        <f>IF(AP119&lt;AM119,(AP119+1)-AM119,AP119-AM119)</f>
        <v>0.17361111111111113</v>
      </c>
      <c r="AR119" s="61">
        <f>IF(AO119&lt;AN119,(AO119+1)-AN119,AO119-AN119)</f>
        <v>0.14583333333333331</v>
      </c>
      <c r="AS119" s="62">
        <f>IF(AR119&lt;&gt;0,1,"")</f>
        <v>1</v>
      </c>
      <c r="AT119" s="63">
        <f>IF(AM119&lt;&gt;0,AM119-(6/24)+1440,"")</f>
        <v>1439.7916666666667</v>
      </c>
      <c r="AU119" s="111">
        <v>18.8</v>
      </c>
      <c r="AV119" s="65"/>
      <c r="AW119" s="65"/>
      <c r="AX119" s="65"/>
      <c r="AY119" s="242">
        <v>26.5</v>
      </c>
      <c r="AZ119" s="66"/>
      <c r="BA119" s="64">
        <v>5.2</v>
      </c>
      <c r="BB119" s="66"/>
      <c r="BC119" s="51">
        <v>88878</v>
      </c>
      <c r="BD119" s="89">
        <f>BC119*0.0004536</f>
        <v>40.315060800000005</v>
      </c>
      <c r="BE119" s="67"/>
      <c r="BF119" s="68"/>
      <c r="BG119" s="68"/>
      <c r="BH119" s="69">
        <v>3</v>
      </c>
      <c r="BI119" s="70"/>
      <c r="BJ119" s="70"/>
      <c r="BK119" s="70"/>
      <c r="BL119" s="70"/>
      <c r="BM119" s="71"/>
      <c r="BN119" s="71"/>
      <c r="BO119" s="71"/>
      <c r="BP119" s="72">
        <v>3</v>
      </c>
      <c r="BQ119" s="73"/>
      <c r="BR119" s="73"/>
      <c r="BS119" s="73"/>
      <c r="BT119" s="74"/>
      <c r="BU119" s="75"/>
      <c r="BV119" s="74"/>
      <c r="BW119" s="51"/>
      <c r="BX119" s="51"/>
      <c r="BY119" s="51"/>
      <c r="BZ119" s="51"/>
      <c r="CA119" s="51"/>
      <c r="CB119" s="51"/>
      <c r="CC119" s="51"/>
      <c r="CD119" s="51"/>
      <c r="CE119" s="51"/>
      <c r="CF119" s="51"/>
      <c r="CG119" s="51"/>
      <c r="CH119" s="51"/>
      <c r="CI119" s="212">
        <v>37.308</v>
      </c>
      <c r="CJ119" s="51">
        <v>23507</v>
      </c>
      <c r="CK119" s="65">
        <f>((CJ119/3.8)*6.7)/1000</f>
        <v>41.446552631578946</v>
      </c>
      <c r="CL119" s="51"/>
      <c r="CM119" s="67">
        <f>((CL119*6.7)/1)/1000</f>
        <v>0</v>
      </c>
      <c r="CN119" s="67">
        <f>IF(A119="","",IF(CK119=0,CM119,CK119)/2.2)</f>
        <v>18.839342105263157</v>
      </c>
      <c r="CO119" s="67">
        <f>IF(A119="","",(CP119/$BD$4))</f>
        <v>6185.930890842299</v>
      </c>
      <c r="CP119" s="67">
        <f>IF(A119="","",IF(CJ119="",(AJ119*$BA$4),CJ119))</f>
        <v>23507</v>
      </c>
      <c r="CQ119" s="242">
        <f>CN119-AU119</f>
        <v>3.9342105263155958E-2</v>
      </c>
      <c r="CR119" s="67">
        <f>AY119-BA119</f>
        <v>21.3</v>
      </c>
      <c r="CS119" s="53" t="s">
        <v>142</v>
      </c>
      <c r="CT119" s="199">
        <v>44331</v>
      </c>
      <c r="CU119" s="200">
        <v>0.73611111111111116</v>
      </c>
      <c r="CV119" s="200">
        <v>0.83333333333333337</v>
      </c>
      <c r="CW119" s="201" t="s">
        <v>523</v>
      </c>
      <c r="CY119" s="83" t="s">
        <v>697</v>
      </c>
      <c r="CZ119" s="228"/>
    </row>
    <row r="120" spans="1:104" s="18" customFormat="1" x14ac:dyDescent="0.25">
      <c r="A120" s="100">
        <v>2947</v>
      </c>
      <c r="B120" s="76" t="str">
        <f>IF(AJ120="","",A120&amp;"-"&amp;AJ120&amp;"-"&amp;AH120)</f>
        <v>2947-301-2</v>
      </c>
      <c r="C120" s="77">
        <v>43</v>
      </c>
      <c r="D120" s="83" t="s">
        <v>253</v>
      </c>
      <c r="E120" s="83" t="s">
        <v>211</v>
      </c>
      <c r="F120" s="83"/>
      <c r="G120" s="83"/>
      <c r="H120" s="76"/>
      <c r="I120" s="76"/>
      <c r="J120" s="78"/>
      <c r="K120" s="78"/>
      <c r="L120" s="78"/>
      <c r="M120" s="221"/>
      <c r="N120" s="78"/>
      <c r="O120" s="78"/>
      <c r="P120" s="76"/>
      <c r="Q120" s="221"/>
      <c r="R120" s="221"/>
      <c r="S120" s="76"/>
      <c r="T120" s="76"/>
      <c r="U120" s="76"/>
      <c r="V120" s="222"/>
      <c r="W120" s="222"/>
      <c r="X120" s="222"/>
      <c r="Y120" s="79"/>
      <c r="Z120" s="79"/>
      <c r="AA120" s="223"/>
      <c r="AB120" s="223"/>
      <c r="AC120" s="76"/>
      <c r="AD120" s="76"/>
      <c r="AE120" s="221"/>
      <c r="AF120" s="221"/>
      <c r="AG120" s="79"/>
      <c r="AH120" s="80">
        <v>2</v>
      </c>
      <c r="AI120" s="81">
        <v>44332</v>
      </c>
      <c r="AJ120" s="82" t="s">
        <v>329</v>
      </c>
      <c r="AK120" s="83" t="s">
        <v>244</v>
      </c>
      <c r="AL120" s="83" t="s">
        <v>330</v>
      </c>
      <c r="AM120" s="84">
        <v>0.25694444444444448</v>
      </c>
      <c r="AN120" s="84">
        <v>0.27083333333333331</v>
      </c>
      <c r="AO120" s="84">
        <v>0.375</v>
      </c>
      <c r="AP120" s="84">
        <v>0.38194444444444442</v>
      </c>
      <c r="AQ120" s="85">
        <f>IF(AP120&lt;AM120,(AP120+1)-AM120,AP120-AM120)</f>
        <v>0.12499999999999994</v>
      </c>
      <c r="AR120" s="85">
        <f>IF(AO120&lt;AN120,(AO120+1)-AN120,AO120-AN120)</f>
        <v>0.10416666666666669</v>
      </c>
      <c r="AS120" s="86">
        <f>IF(AR120&lt;&gt;0,1,"")</f>
        <v>1</v>
      </c>
      <c r="AT120" s="87">
        <f>IF(AM120&lt;&gt;0,AM120-(6/24)+1440,"")</f>
        <v>1440.0069444444443</v>
      </c>
      <c r="AU120" s="88">
        <v>19.5</v>
      </c>
      <c r="AV120" s="89"/>
      <c r="AW120" s="89"/>
      <c r="AX120" s="89"/>
      <c r="AY120" s="111">
        <v>25.3</v>
      </c>
      <c r="AZ120" s="88"/>
      <c r="BA120" s="88">
        <v>9.6999999999999993</v>
      </c>
      <c r="BB120" s="88"/>
      <c r="BC120" s="90" t="s">
        <v>519</v>
      </c>
      <c r="BD120" s="89">
        <f>BC120*0.0004536</f>
        <v>33.310116000000001</v>
      </c>
      <c r="BE120" s="91"/>
      <c r="BF120" s="92"/>
      <c r="BG120" s="92"/>
      <c r="BH120" s="80">
        <v>4</v>
      </c>
      <c r="BI120" s="93"/>
      <c r="BJ120" s="93"/>
      <c r="BK120" s="93"/>
      <c r="BL120" s="93"/>
      <c r="BM120" s="94"/>
      <c r="BN120" s="94"/>
      <c r="BO120" s="94"/>
      <c r="BP120" s="95">
        <v>4</v>
      </c>
      <c r="BQ120" s="96"/>
      <c r="BR120" s="96"/>
      <c r="BS120" s="96"/>
      <c r="BT120" s="97"/>
      <c r="BU120" s="98"/>
      <c r="BV120" s="97"/>
      <c r="BW120" s="76"/>
      <c r="BX120" s="76"/>
      <c r="BY120" s="76"/>
      <c r="BZ120" s="76"/>
      <c r="CA120" s="76"/>
      <c r="CB120" s="76"/>
      <c r="CC120" s="76"/>
      <c r="CD120" s="76"/>
      <c r="CE120" s="76"/>
      <c r="CF120" s="76"/>
      <c r="CG120" s="76"/>
      <c r="CH120" s="76"/>
      <c r="CI120" s="212">
        <v>32.228999999999999</v>
      </c>
      <c r="CJ120" s="76"/>
      <c r="CK120" s="89">
        <f>((CJ120/3.8)*6.7)/1000</f>
        <v>0</v>
      </c>
      <c r="CL120" s="76">
        <v>6421</v>
      </c>
      <c r="CM120" s="91">
        <f>((CL120*6.7)/1)/1000</f>
        <v>43.020700000000005</v>
      </c>
      <c r="CN120" s="91">
        <f>IF(A120="","",IF(CK120=0,CM120,CK120)/2.2)</f>
        <v>19.554863636363638</v>
      </c>
      <c r="CO120" s="91">
        <f>IF(A120="","",(CP120/$BD$4))</f>
        <v>35928.553969299392</v>
      </c>
      <c r="CP120" s="91">
        <f>IF(A120="","",IF(CJ120="",(AJ120*$BA$4),CJ120))</f>
        <v>136531.19199999998</v>
      </c>
      <c r="CQ120" s="99">
        <f>CN120-AU120</f>
        <v>5.4863636363638335E-2</v>
      </c>
      <c r="CR120" s="91">
        <f>AY120-BA120</f>
        <v>15.600000000000001</v>
      </c>
      <c r="CS120" s="168"/>
      <c r="CT120" s="81"/>
      <c r="CU120" s="192"/>
      <c r="CV120" s="192"/>
      <c r="CW120" s="169"/>
      <c r="CY120" s="83" t="s">
        <v>697</v>
      </c>
      <c r="CZ120" s="83" t="s">
        <v>142</v>
      </c>
    </row>
    <row r="121" spans="1:104" s="18" customFormat="1" ht="13.8" thickBot="1" x14ac:dyDescent="0.3">
      <c r="A121" s="100">
        <v>2947</v>
      </c>
      <c r="B121" s="76" t="str">
        <f>IF(AJ121="","",A121&amp;"-"&amp;AJ121&amp;"-"&amp;AH121)</f>
        <v>2947-301-3</v>
      </c>
      <c r="C121" s="77">
        <v>43</v>
      </c>
      <c r="D121" s="83" t="s">
        <v>253</v>
      </c>
      <c r="E121" s="83" t="s">
        <v>211</v>
      </c>
      <c r="F121" s="83"/>
      <c r="G121" s="76"/>
      <c r="H121" s="76"/>
      <c r="I121" s="76"/>
      <c r="J121" s="78"/>
      <c r="K121" s="78"/>
      <c r="L121" s="78"/>
      <c r="M121" s="221"/>
      <c r="N121" s="78"/>
      <c r="O121" s="78"/>
      <c r="P121" s="76"/>
      <c r="Q121" s="221"/>
      <c r="R121" s="221"/>
      <c r="S121" s="76"/>
      <c r="T121" s="76"/>
      <c r="U121" s="76"/>
      <c r="V121" s="222"/>
      <c r="W121" s="222"/>
      <c r="X121" s="222"/>
      <c r="Y121" s="79"/>
      <c r="Z121" s="79"/>
      <c r="AA121" s="223"/>
      <c r="AB121" s="223"/>
      <c r="AC121" s="76"/>
      <c r="AD121" s="76"/>
      <c r="AE121" s="221"/>
      <c r="AF121" s="221"/>
      <c r="AG121" s="79"/>
      <c r="AH121" s="80">
        <v>3</v>
      </c>
      <c r="AI121" s="81">
        <v>44332</v>
      </c>
      <c r="AJ121" s="82" t="s">
        <v>329</v>
      </c>
      <c r="AK121" s="83" t="s">
        <v>330</v>
      </c>
      <c r="AL121" s="83" t="s">
        <v>209</v>
      </c>
      <c r="AM121" s="84">
        <v>0.41319444444444442</v>
      </c>
      <c r="AN121" s="84">
        <v>0.4201388888888889</v>
      </c>
      <c r="AO121" s="84">
        <v>0.45833333333333331</v>
      </c>
      <c r="AP121" s="84">
        <v>0.46527777777777773</v>
      </c>
      <c r="AQ121" s="85">
        <f>IF(AP121&lt;AM121,(AP121+1)-AM121,AP121-AM121)</f>
        <v>5.2083333333333315E-2</v>
      </c>
      <c r="AR121" s="85">
        <f>IF(AO121&lt;AN121,(AO121+1)-AN121,AO121-AN121)</f>
        <v>3.819444444444442E-2</v>
      </c>
      <c r="AS121" s="86">
        <f>IF(AR121&lt;&gt;0,1,"")</f>
        <v>1</v>
      </c>
      <c r="AT121" s="87">
        <f>IF(AM121&lt;&gt;0,AM121-(6/24)+1440,"")</f>
        <v>1440.1631944444443</v>
      </c>
      <c r="AU121" s="88">
        <v>2.6</v>
      </c>
      <c r="AV121" s="89"/>
      <c r="AW121" s="89"/>
      <c r="AX121" s="89"/>
      <c r="AY121" s="88">
        <v>12.5</v>
      </c>
      <c r="AZ121" s="88"/>
      <c r="BA121" s="88">
        <v>7.2</v>
      </c>
      <c r="BB121" s="88"/>
      <c r="BC121" s="90" t="s">
        <v>520</v>
      </c>
      <c r="BD121" s="89">
        <f>BC121*0.0004536</f>
        <v>26.465745600000002</v>
      </c>
      <c r="BE121" s="91"/>
      <c r="BF121" s="92"/>
      <c r="BG121" s="92"/>
      <c r="BH121" s="80"/>
      <c r="BI121" s="93"/>
      <c r="BJ121" s="93"/>
      <c r="BK121" s="93"/>
      <c r="BL121" s="93"/>
      <c r="BM121" s="94"/>
      <c r="BN121" s="94"/>
      <c r="BO121" s="94"/>
      <c r="BP121" s="95"/>
      <c r="BQ121" s="96"/>
      <c r="BR121" s="96"/>
      <c r="BS121" s="96"/>
      <c r="BT121" s="97"/>
      <c r="BU121" s="98"/>
      <c r="BV121" s="97"/>
      <c r="BW121" s="76"/>
      <c r="BX121" s="76"/>
      <c r="BY121" s="76"/>
      <c r="BZ121" s="76"/>
      <c r="CA121" s="76"/>
      <c r="CB121" s="76"/>
      <c r="CC121" s="76"/>
      <c r="CD121" s="76"/>
      <c r="CE121" s="76"/>
      <c r="CF121" s="76"/>
      <c r="CG121" s="76"/>
      <c r="CH121" s="76"/>
      <c r="CI121" s="212">
        <v>25.29</v>
      </c>
      <c r="CJ121" s="76">
        <v>3224</v>
      </c>
      <c r="CK121" s="89">
        <f>((CJ121/3.8)*6.7)/1000</f>
        <v>5.6844210526315795</v>
      </c>
      <c r="CL121" s="76"/>
      <c r="CM121" s="91">
        <f>((CL121*6.7)/1)/1000</f>
        <v>0</v>
      </c>
      <c r="CN121" s="91">
        <f>IF(A121="","",IF(CK121=0,CM121,CK121)/2.2)</f>
        <v>2.5838277511961723</v>
      </c>
      <c r="CO121" s="91">
        <f>IF(A121="","",(CP121/$BD$4))</f>
        <v>848.40435581212284</v>
      </c>
      <c r="CP121" s="91">
        <f>IF(A121="","",IF(CJ121="",(AJ121*$BA$4),CJ121))</f>
        <v>3224</v>
      </c>
      <c r="CQ121" s="99">
        <f>CN121-AU121</f>
        <v>-1.6172248803827838E-2</v>
      </c>
      <c r="CR121" s="91">
        <f>AY121-BA121</f>
        <v>5.3</v>
      </c>
      <c r="CS121" s="83" t="s">
        <v>142</v>
      </c>
      <c r="CT121" s="81">
        <v>44332</v>
      </c>
      <c r="CU121" s="192">
        <v>0.25694444444444448</v>
      </c>
      <c r="CV121" s="192">
        <v>0.29166666666666669</v>
      </c>
      <c r="CW121" s="169" t="s">
        <v>522</v>
      </c>
      <c r="CY121" s="83" t="s">
        <v>697</v>
      </c>
      <c r="CZ121" s="76"/>
    </row>
    <row r="122" spans="1:104" s="18" customFormat="1" ht="13.8" hidden="1" thickBot="1" x14ac:dyDescent="0.3">
      <c r="A122" s="100"/>
      <c r="B122" s="76" t="str">
        <f>IF(AJ122="","",A122&amp;"-"&amp;AJ122&amp;"-"&amp;AH122)</f>
        <v/>
      </c>
      <c r="C122" s="77"/>
      <c r="D122" s="83"/>
      <c r="E122" s="83"/>
      <c r="F122" s="83"/>
      <c r="G122" s="76"/>
      <c r="H122" s="76"/>
      <c r="I122" s="76"/>
      <c r="J122" s="78"/>
      <c r="K122" s="78"/>
      <c r="L122" s="78"/>
      <c r="M122" s="221"/>
      <c r="N122" s="78"/>
      <c r="O122" s="78"/>
      <c r="P122" s="76"/>
      <c r="Q122" s="221"/>
      <c r="R122" s="221"/>
      <c r="S122" s="76"/>
      <c r="T122" s="76"/>
      <c r="U122" s="76"/>
      <c r="V122" s="222"/>
      <c r="W122" s="222"/>
      <c r="X122" s="222"/>
      <c r="Y122" s="79"/>
      <c r="Z122" s="79"/>
      <c r="AA122" s="223"/>
      <c r="AB122" s="223"/>
      <c r="AC122" s="76"/>
      <c r="AD122" s="76"/>
      <c r="AE122" s="221"/>
      <c r="AF122" s="221"/>
      <c r="AG122" s="79"/>
      <c r="AH122" s="102">
        <v>4</v>
      </c>
      <c r="AI122" s="103"/>
      <c r="AJ122" s="104"/>
      <c r="AK122" s="105"/>
      <c r="AL122" s="106"/>
      <c r="AM122" s="107"/>
      <c r="AN122" s="107"/>
      <c r="AO122" s="107"/>
      <c r="AP122" s="107"/>
      <c r="AQ122" s="108">
        <f>IF(AP122&lt;AM122,(AP122+1)-AM122,AP122-AM122)</f>
        <v>0</v>
      </c>
      <c r="AR122" s="108">
        <f>IF(AO122&lt;AN122,(AO122+1)-AN122,AO122-AN122)</f>
        <v>0</v>
      </c>
      <c r="AS122" s="109" t="str">
        <f>IF(AR122&lt;&gt;0,1,"")</f>
        <v/>
      </c>
      <c r="AT122" s="110" t="str">
        <f>IF(AM122&lt;&gt;0,AM122-(6/24)+1440,"")</f>
        <v/>
      </c>
      <c r="AU122" s="111"/>
      <c r="AV122" s="112"/>
      <c r="AW122" s="112"/>
      <c r="AX122" s="112"/>
      <c r="AY122" s="111"/>
      <c r="AZ122" s="111"/>
      <c r="BA122" s="111"/>
      <c r="BB122" s="111"/>
      <c r="BC122" s="113"/>
      <c r="BD122" s="112">
        <f>BC122*0.0004536</f>
        <v>0</v>
      </c>
      <c r="BE122" s="114"/>
      <c r="BF122" s="115"/>
      <c r="BG122" s="115"/>
      <c r="BH122" s="102"/>
      <c r="BI122" s="116"/>
      <c r="BJ122" s="116"/>
      <c r="BK122" s="116"/>
      <c r="BL122" s="116"/>
      <c r="BM122" s="117"/>
      <c r="BN122" s="117"/>
      <c r="BO122" s="117"/>
      <c r="BP122" s="118"/>
      <c r="BQ122" s="119"/>
      <c r="BR122" s="119"/>
      <c r="BS122" s="119"/>
      <c r="BT122" s="120"/>
      <c r="BU122" s="121"/>
      <c r="BV122" s="120"/>
      <c r="BW122" s="122"/>
      <c r="BX122" s="122"/>
      <c r="BY122" s="122"/>
      <c r="BZ122" s="122"/>
      <c r="CA122" s="122"/>
      <c r="CB122" s="122"/>
      <c r="CC122" s="122"/>
      <c r="CD122" s="122"/>
      <c r="CE122" s="122"/>
      <c r="CF122" s="122"/>
      <c r="CG122" s="122"/>
      <c r="CH122" s="122"/>
      <c r="CI122" s="213"/>
      <c r="CJ122" s="122"/>
      <c r="CK122" s="112">
        <f>((CJ122/3.8)*6.7)/1000</f>
        <v>0</v>
      </c>
      <c r="CL122" s="122"/>
      <c r="CM122" s="114">
        <f>((CL122*6.7)/1)/1000</f>
        <v>0</v>
      </c>
      <c r="CN122" s="114" t="str">
        <f>IF(A122="","",IF(CK122=0,CM122,CK122)/2.2)</f>
        <v/>
      </c>
      <c r="CO122" s="114" t="str">
        <f>IF(A122="","",(CP122/$BD$4))</f>
        <v/>
      </c>
      <c r="CP122" s="114" t="str">
        <f>IF(A122="","",IF(CJ122="",(AJ122*$BA$4),CJ122))</f>
        <v/>
      </c>
      <c r="CQ122" s="123"/>
      <c r="CR122" s="114">
        <f>AY122-BA122</f>
        <v>0</v>
      </c>
      <c r="CS122" s="122"/>
      <c r="CT122" s="202"/>
      <c r="CU122" s="203"/>
      <c r="CV122" s="203"/>
      <c r="CW122" s="204"/>
      <c r="CY122" s="76"/>
      <c r="CZ122" s="76"/>
    </row>
    <row r="123" spans="1:104" s="18" customFormat="1" ht="13.8" hidden="1" thickBot="1" x14ac:dyDescent="0.3">
      <c r="A123" s="124"/>
      <c r="B123" s="125" t="str">
        <f>IF(AJ123="","",A123&amp;"-"&amp;AJ123&amp;"-"&amp;AH123)</f>
        <v/>
      </c>
      <c r="C123" s="126"/>
      <c r="D123" s="127"/>
      <c r="E123" s="127"/>
      <c r="F123" s="127"/>
      <c r="G123" s="127"/>
      <c r="H123" s="127"/>
      <c r="I123" s="128"/>
      <c r="J123" s="128"/>
      <c r="K123" s="128"/>
      <c r="L123" s="128"/>
      <c r="M123" s="224"/>
      <c r="N123" s="128"/>
      <c r="O123" s="128"/>
      <c r="P123" s="125"/>
      <c r="Q123" s="224"/>
      <c r="R123" s="224"/>
      <c r="S123" s="125"/>
      <c r="T123" s="125"/>
      <c r="U123" s="125"/>
      <c r="V123" s="225"/>
      <c r="W123" s="225"/>
      <c r="X123" s="225"/>
      <c r="Y123" s="129"/>
      <c r="Z123" s="129"/>
      <c r="AA123" s="226"/>
      <c r="AB123" s="226"/>
      <c r="AC123" s="125"/>
      <c r="AD123" s="125"/>
      <c r="AE123" s="224"/>
      <c r="AF123" s="224"/>
      <c r="AG123" s="130"/>
      <c r="AH123" s="238" t="s">
        <v>141</v>
      </c>
      <c r="AI123" s="239"/>
      <c r="AJ123" s="131"/>
      <c r="AK123" s="132"/>
      <c r="AL123" s="132"/>
      <c r="AM123" s="132"/>
      <c r="AN123" s="132"/>
      <c r="AO123" s="132"/>
      <c r="AP123" s="133"/>
      <c r="AQ123" s="133">
        <f>SUM(AQ119:AQ122)</f>
        <v>0.35069444444444436</v>
      </c>
      <c r="AR123" s="133">
        <f>SUM(AR119:AR122)</f>
        <v>0.28819444444444442</v>
      </c>
      <c r="AS123" s="134">
        <f>SUM(AS119:AS122)</f>
        <v>3</v>
      </c>
      <c r="AT123" s="134"/>
      <c r="AU123" s="132"/>
      <c r="AV123" s="135"/>
      <c r="AW123" s="135"/>
      <c r="AX123" s="135"/>
      <c r="AY123" s="132"/>
      <c r="AZ123" s="132"/>
      <c r="BA123" s="132"/>
      <c r="BB123" s="132"/>
      <c r="BC123" s="136"/>
      <c r="BD123" s="135"/>
      <c r="BE123" s="135"/>
      <c r="BF123" s="137"/>
      <c r="BG123" s="137"/>
      <c r="BH123" s="239"/>
      <c r="BI123" s="239"/>
      <c r="BJ123" s="239"/>
      <c r="BK123" s="138"/>
      <c r="BL123" s="138"/>
      <c r="BM123" s="138"/>
      <c r="BN123" s="138"/>
      <c r="BO123" s="138"/>
      <c r="BP123" s="139"/>
      <c r="BQ123" s="139"/>
      <c r="BR123" s="139"/>
      <c r="BS123" s="139"/>
      <c r="BT123" s="140"/>
      <c r="BU123" s="140"/>
      <c r="BV123" s="140"/>
      <c r="BW123" s="132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214"/>
      <c r="CJ123" s="132"/>
      <c r="CK123" s="135">
        <f>SUM(CK119:CK122)</f>
        <v>47.130973684210524</v>
      </c>
      <c r="CL123" s="132"/>
      <c r="CM123" s="135">
        <f>SUM(CM119:CM122)</f>
        <v>43.020700000000005</v>
      </c>
      <c r="CN123" s="135">
        <f>SUM(CN119:CN122)</f>
        <v>40.978033492822966</v>
      </c>
      <c r="CO123" s="135">
        <f>SUM(CO119:CO122)</f>
        <v>42962.889215953808</v>
      </c>
      <c r="CP123" s="135">
        <f>SUM(CP119:CP122)</f>
        <v>163262.19199999998</v>
      </c>
      <c r="CQ123" s="135">
        <f>SUM(CQ119:CQ122)</f>
        <v>7.8033492822966455E-2</v>
      </c>
      <c r="CR123" s="132"/>
      <c r="CS123" s="132"/>
      <c r="CT123" s="132"/>
      <c r="CU123" s="132"/>
      <c r="CV123" s="132"/>
      <c r="CW123" s="141"/>
      <c r="CY123" s="214"/>
      <c r="CZ123" s="214"/>
    </row>
    <row r="124" spans="1:104" s="18" customFormat="1" ht="13.8" thickBot="1" x14ac:dyDescent="0.3">
      <c r="A124" s="100">
        <v>2948</v>
      </c>
      <c r="B124" s="51" t="str">
        <f t="shared" ref="B124:B138" si="5">IF(AJ124="","",A124&amp;"-"&amp;AJ124&amp;"-"&amp;AH124)</f>
        <v>2948-500-1</v>
      </c>
      <c r="C124" s="52">
        <v>44</v>
      </c>
      <c r="D124" s="53" t="s">
        <v>210</v>
      </c>
      <c r="E124" s="53" t="s">
        <v>273</v>
      </c>
      <c r="F124" s="53" t="s">
        <v>247</v>
      </c>
      <c r="G124" s="53" t="s">
        <v>271</v>
      </c>
      <c r="H124" s="53"/>
      <c r="I124" s="70"/>
      <c r="J124" s="54"/>
      <c r="K124" s="54"/>
      <c r="L124" s="54"/>
      <c r="M124" s="218"/>
      <c r="N124" s="54"/>
      <c r="O124" s="54"/>
      <c r="P124" s="51"/>
      <c r="Q124" s="218"/>
      <c r="R124" s="218"/>
      <c r="S124" s="51"/>
      <c r="T124" s="51"/>
      <c r="U124" s="51"/>
      <c r="V124" s="219"/>
      <c r="W124" s="219"/>
      <c r="X124" s="220"/>
      <c r="Y124" s="55"/>
      <c r="Z124" s="55"/>
      <c r="AA124" s="219"/>
      <c r="AB124" s="219"/>
      <c r="AC124" s="51"/>
      <c r="AD124" s="51"/>
      <c r="AE124" s="218"/>
      <c r="AF124" s="218"/>
      <c r="AG124" s="55"/>
      <c r="AH124" s="56">
        <v>1</v>
      </c>
      <c r="AI124" s="57">
        <v>44332</v>
      </c>
      <c r="AJ124" s="58" t="s">
        <v>320</v>
      </c>
      <c r="AK124" s="59" t="s">
        <v>209</v>
      </c>
      <c r="AL124" s="59" t="s">
        <v>321</v>
      </c>
      <c r="AM124" s="60">
        <v>0.55555555555555558</v>
      </c>
      <c r="AN124" s="84">
        <v>0.58333333333333337</v>
      </c>
      <c r="AO124" s="84">
        <v>0.75694444444444453</v>
      </c>
      <c r="AP124" s="60">
        <v>0.78125</v>
      </c>
      <c r="AQ124" s="61">
        <f>IF(AP124&lt;AM124,(AP124+1)-AM124,AP124-AM124)</f>
        <v>0.22569444444444442</v>
      </c>
      <c r="AR124" s="61">
        <f>IF(AO124&lt;AN124,(AO124+1)-AN124,AO124-AN124)</f>
        <v>0.17361111111111116</v>
      </c>
      <c r="AS124" s="62">
        <f>IF(AR124&lt;&gt;0,1,"")</f>
        <v>1</v>
      </c>
      <c r="AT124" s="63">
        <f>IF(AM124&lt;&gt;0,AM124-(6/24)+1440,"")</f>
        <v>1440.3055555555557</v>
      </c>
      <c r="AU124" s="111">
        <v>23.3</v>
      </c>
      <c r="AV124" s="65"/>
      <c r="AW124" s="65"/>
      <c r="AX124" s="65"/>
      <c r="AY124" s="242">
        <v>30.4</v>
      </c>
      <c r="AZ124" s="66"/>
      <c r="BA124" s="64">
        <v>5.2</v>
      </c>
      <c r="BB124" s="66"/>
      <c r="BC124" s="51">
        <v>93190</v>
      </c>
      <c r="BD124" s="89">
        <f>BC124*0.0004536</f>
        <v>42.270983999999999</v>
      </c>
      <c r="BE124" s="67"/>
      <c r="BF124" s="68"/>
      <c r="BG124" s="68"/>
      <c r="BH124" s="69">
        <v>3</v>
      </c>
      <c r="BI124" s="70"/>
      <c r="BJ124" s="70"/>
      <c r="BK124" s="70"/>
      <c r="BL124" s="70"/>
      <c r="BM124" s="71"/>
      <c r="BN124" s="71"/>
      <c r="BO124" s="71"/>
      <c r="BP124" s="72">
        <v>3</v>
      </c>
      <c r="BQ124" s="73"/>
      <c r="BR124" s="73"/>
      <c r="BS124" s="73"/>
      <c r="BT124" s="74"/>
      <c r="BU124" s="75"/>
      <c r="BV124" s="74"/>
      <c r="BW124" s="51"/>
      <c r="BX124" s="51"/>
      <c r="BY124" s="51"/>
      <c r="BZ124" s="51"/>
      <c r="CA124" s="51"/>
      <c r="CB124" s="51"/>
      <c r="CC124" s="51"/>
      <c r="CD124" s="51"/>
      <c r="CE124" s="51"/>
      <c r="CF124" s="51"/>
      <c r="CG124" s="51"/>
      <c r="CH124" s="51"/>
      <c r="CI124" s="212">
        <v>40.417999999999999</v>
      </c>
      <c r="CJ124" s="51">
        <v>29162</v>
      </c>
      <c r="CK124" s="65">
        <f>((CJ124/3.8)*6.7)/1000</f>
        <v>51.417210526315792</v>
      </c>
      <c r="CL124" s="51"/>
      <c r="CM124" s="67">
        <f>((CL124*6.7)/1)/1000</f>
        <v>0</v>
      </c>
      <c r="CN124" s="67">
        <f>IF(A124="","",IF(CK124=0,CM124,CK124)/2.2)</f>
        <v>23.371459330143541</v>
      </c>
      <c r="CO124" s="67">
        <f>IF(A124="","",(CP124/$BD$4))</f>
        <v>7674.0594988192079</v>
      </c>
      <c r="CP124" s="67">
        <f>IF(A124="","",IF(CJ124="",(AJ124*$BA$4),CJ124))</f>
        <v>29162</v>
      </c>
      <c r="CQ124" s="242">
        <f>CN124-AU124</f>
        <v>7.1459330143540001E-2</v>
      </c>
      <c r="CR124" s="67">
        <f>AY124-BA124</f>
        <v>25.2</v>
      </c>
      <c r="CS124" s="53" t="s">
        <v>142</v>
      </c>
      <c r="CT124" s="199">
        <v>44332</v>
      </c>
      <c r="CU124" s="200">
        <v>0.29166666666666669</v>
      </c>
      <c r="CV124" s="200">
        <v>0.34722222222222227</v>
      </c>
      <c r="CW124" s="201" t="s">
        <v>523</v>
      </c>
      <c r="CY124" s="83" t="s">
        <v>697</v>
      </c>
      <c r="CZ124" s="228"/>
    </row>
    <row r="125" spans="1:104" s="18" customFormat="1" ht="13.8" hidden="1" thickBot="1" x14ac:dyDescent="0.3">
      <c r="A125" s="100"/>
      <c r="B125" s="76" t="str">
        <f t="shared" si="5"/>
        <v/>
      </c>
      <c r="C125" s="77"/>
      <c r="D125" s="83"/>
      <c r="E125" s="83"/>
      <c r="F125" s="83"/>
      <c r="G125" s="83"/>
      <c r="H125" s="76"/>
      <c r="I125" s="76"/>
      <c r="J125" s="78"/>
      <c r="K125" s="78"/>
      <c r="L125" s="78"/>
      <c r="M125" s="221"/>
      <c r="N125" s="78"/>
      <c r="O125" s="78"/>
      <c r="P125" s="76"/>
      <c r="Q125" s="221"/>
      <c r="R125" s="221"/>
      <c r="S125" s="76"/>
      <c r="T125" s="76"/>
      <c r="U125" s="76"/>
      <c r="V125" s="222"/>
      <c r="W125" s="222"/>
      <c r="X125" s="222"/>
      <c r="Y125" s="79"/>
      <c r="Z125" s="79"/>
      <c r="AA125" s="223"/>
      <c r="AB125" s="223"/>
      <c r="AC125" s="76"/>
      <c r="AD125" s="76"/>
      <c r="AE125" s="221"/>
      <c r="AF125" s="221"/>
      <c r="AG125" s="79"/>
      <c r="AH125" s="80">
        <v>2</v>
      </c>
      <c r="AI125" s="81"/>
      <c r="AJ125" s="82"/>
      <c r="AK125" s="83"/>
      <c r="AL125" s="83"/>
      <c r="AM125" s="84"/>
      <c r="AN125" s="84"/>
      <c r="AO125" s="84"/>
      <c r="AP125" s="84"/>
      <c r="AQ125" s="85">
        <f>IF(AP125&lt;AM125,(AP125+1)-AM125,AP125-AM125)</f>
        <v>0</v>
      </c>
      <c r="AR125" s="85">
        <f>IF(AO125&lt;AN125,(AO125+1)-AN125,AO125-AN125)</f>
        <v>0</v>
      </c>
      <c r="AS125" s="86" t="str">
        <f>IF(AR125&lt;&gt;0,1,"")</f>
        <v/>
      </c>
      <c r="AT125" s="87" t="str">
        <f>IF(AM125&lt;&gt;0,AM125-(6/24)+1440,"")</f>
        <v/>
      </c>
      <c r="AU125" s="88"/>
      <c r="AV125" s="89"/>
      <c r="AW125" s="89"/>
      <c r="AX125" s="89"/>
      <c r="AY125" s="111"/>
      <c r="AZ125" s="88"/>
      <c r="BA125" s="88"/>
      <c r="BB125" s="88"/>
      <c r="BC125" s="90"/>
      <c r="BD125" s="89">
        <f>BC125*0.0004536</f>
        <v>0</v>
      </c>
      <c r="BE125" s="91"/>
      <c r="BF125" s="92"/>
      <c r="BG125" s="92"/>
      <c r="BH125" s="80">
        <v>4</v>
      </c>
      <c r="BI125" s="93"/>
      <c r="BJ125" s="93"/>
      <c r="BK125" s="93"/>
      <c r="BL125" s="93"/>
      <c r="BM125" s="94"/>
      <c r="BN125" s="94"/>
      <c r="BO125" s="94"/>
      <c r="BP125" s="95">
        <v>4</v>
      </c>
      <c r="BQ125" s="96"/>
      <c r="BR125" s="96"/>
      <c r="BS125" s="96"/>
      <c r="BT125" s="97"/>
      <c r="BU125" s="98"/>
      <c r="BV125" s="97"/>
      <c r="BW125" s="76"/>
      <c r="BX125" s="76"/>
      <c r="BY125" s="76"/>
      <c r="BZ125" s="76"/>
      <c r="CA125" s="76"/>
      <c r="CB125" s="76"/>
      <c r="CC125" s="76"/>
      <c r="CD125" s="76"/>
      <c r="CE125" s="76"/>
      <c r="CF125" s="76"/>
      <c r="CG125" s="76"/>
      <c r="CH125" s="76"/>
      <c r="CI125" s="212"/>
      <c r="CJ125" s="76"/>
      <c r="CK125" s="89">
        <f>((CJ125/3.8)*6.7)/1000</f>
        <v>0</v>
      </c>
      <c r="CL125" s="76"/>
      <c r="CM125" s="91">
        <f>((CL125*6.7)/1)/1000</f>
        <v>0</v>
      </c>
      <c r="CN125" s="91" t="str">
        <f>IF(A125="","",IF(CK125=0,CM125,CK125)/2.2)</f>
        <v/>
      </c>
      <c r="CO125" s="91" t="str">
        <f>IF(A125="","",(CP125/$BD$4))</f>
        <v/>
      </c>
      <c r="CP125" s="91" t="str">
        <f>IF(A125="","",IF(CJ125="",(AJ125*$BA$4),CJ125))</f>
        <v/>
      </c>
      <c r="CQ125" s="99"/>
      <c r="CR125" s="91">
        <f>AY125-BA125</f>
        <v>0</v>
      </c>
      <c r="CS125" s="168"/>
      <c r="CT125" s="81"/>
      <c r="CU125" s="192"/>
      <c r="CV125" s="192"/>
      <c r="CW125" s="169"/>
      <c r="CY125" s="83"/>
      <c r="CZ125" s="83" t="s">
        <v>142</v>
      </c>
    </row>
    <row r="126" spans="1:104" s="18" customFormat="1" ht="13.8" hidden="1" thickBot="1" x14ac:dyDescent="0.3">
      <c r="A126" s="100"/>
      <c r="B126" s="76" t="str">
        <f t="shared" si="5"/>
        <v/>
      </c>
      <c r="C126" s="77" t="s">
        <v>142</v>
      </c>
      <c r="D126" s="83"/>
      <c r="E126" s="83"/>
      <c r="F126" s="83"/>
      <c r="G126" s="76"/>
      <c r="H126" s="76"/>
      <c r="I126" s="76"/>
      <c r="J126" s="78"/>
      <c r="K126" s="78"/>
      <c r="L126" s="78"/>
      <c r="M126" s="221"/>
      <c r="N126" s="78"/>
      <c r="O126" s="78"/>
      <c r="P126" s="76"/>
      <c r="Q126" s="221"/>
      <c r="R126" s="221"/>
      <c r="S126" s="76"/>
      <c r="T126" s="76"/>
      <c r="U126" s="76"/>
      <c r="V126" s="222"/>
      <c r="W126" s="222"/>
      <c r="X126" s="222"/>
      <c r="Y126" s="79"/>
      <c r="Z126" s="79"/>
      <c r="AA126" s="223"/>
      <c r="AB126" s="223"/>
      <c r="AC126" s="76"/>
      <c r="AD126" s="76"/>
      <c r="AE126" s="221"/>
      <c r="AF126" s="221"/>
      <c r="AG126" s="79"/>
      <c r="AH126" s="80">
        <v>3</v>
      </c>
      <c r="AI126" s="81"/>
      <c r="AJ126" s="82"/>
      <c r="AK126" s="83"/>
      <c r="AL126" s="83"/>
      <c r="AM126" s="84"/>
      <c r="AN126" s="84"/>
      <c r="AO126" s="84"/>
      <c r="AP126" s="84"/>
      <c r="AQ126" s="85">
        <f>IF(AP126&lt;AM126,(AP126+1)-AM126,AP126-AM126)</f>
        <v>0</v>
      </c>
      <c r="AR126" s="85">
        <f>IF(AO126&lt;AN126,(AO126+1)-AN126,AO126-AN126)</f>
        <v>0</v>
      </c>
      <c r="AS126" s="86" t="str">
        <f>IF(AR126&lt;&gt;0,1,"")</f>
        <v/>
      </c>
      <c r="AT126" s="87" t="str">
        <f>IF(AM126&lt;&gt;0,AM126-(6/24)+1440,"")</f>
        <v/>
      </c>
      <c r="AU126" s="88"/>
      <c r="AV126" s="89"/>
      <c r="AW126" s="89"/>
      <c r="AX126" s="89"/>
      <c r="AY126" s="88"/>
      <c r="AZ126" s="88"/>
      <c r="BA126" s="88"/>
      <c r="BB126" s="88"/>
      <c r="BC126" s="101"/>
      <c r="BD126" s="89">
        <f>BC126*0.0004536</f>
        <v>0</v>
      </c>
      <c r="BE126" s="91"/>
      <c r="BF126" s="92"/>
      <c r="BG126" s="92"/>
      <c r="BH126" s="80"/>
      <c r="BI126" s="93"/>
      <c r="BJ126" s="93"/>
      <c r="BK126" s="93"/>
      <c r="BL126" s="93"/>
      <c r="BM126" s="94"/>
      <c r="BN126" s="94"/>
      <c r="BO126" s="94"/>
      <c r="BP126" s="95"/>
      <c r="BQ126" s="96"/>
      <c r="BR126" s="96"/>
      <c r="BS126" s="96"/>
      <c r="BT126" s="97"/>
      <c r="BU126" s="98"/>
      <c r="BV126" s="97"/>
      <c r="BW126" s="76"/>
      <c r="BX126" s="76"/>
      <c r="BY126" s="76"/>
      <c r="BZ126" s="76"/>
      <c r="CA126" s="76"/>
      <c r="CB126" s="76"/>
      <c r="CC126" s="76"/>
      <c r="CD126" s="76"/>
      <c r="CE126" s="76"/>
      <c r="CF126" s="76"/>
      <c r="CG126" s="76"/>
      <c r="CH126" s="76"/>
      <c r="CI126" s="212"/>
      <c r="CJ126" s="76"/>
      <c r="CK126" s="89">
        <f>((CJ126/3.8)*6.7)/1000</f>
        <v>0</v>
      </c>
      <c r="CL126" s="76"/>
      <c r="CM126" s="91">
        <f>((CL126*6.7)/1)/1000</f>
        <v>0</v>
      </c>
      <c r="CN126" s="91" t="str">
        <f>IF(A126="","",IF(CK126=0,CM126,CK126)/2.2)</f>
        <v/>
      </c>
      <c r="CO126" s="91" t="str">
        <f>IF(A126="","",(CP126/$BD$4))</f>
        <v/>
      </c>
      <c r="CP126" s="91" t="str">
        <f>IF(A126="","",IF(CJ126="",(AJ126*$BA$4),CJ126))</f>
        <v/>
      </c>
      <c r="CQ126" s="99"/>
      <c r="CR126" s="91">
        <f>AY126-BA126</f>
        <v>0</v>
      </c>
      <c r="CS126" s="83" t="s">
        <v>142</v>
      </c>
      <c r="CT126" s="81"/>
      <c r="CU126" s="192"/>
      <c r="CV126" s="192"/>
      <c r="CW126" s="169"/>
      <c r="CY126" s="76"/>
      <c r="CZ126" s="76"/>
    </row>
    <row r="127" spans="1:104" s="18" customFormat="1" ht="13.8" hidden="1" thickBot="1" x14ac:dyDescent="0.3">
      <c r="A127" s="100"/>
      <c r="B127" s="76" t="str">
        <f t="shared" si="5"/>
        <v/>
      </c>
      <c r="C127" s="77"/>
      <c r="D127" s="83"/>
      <c r="E127" s="83"/>
      <c r="F127" s="83"/>
      <c r="G127" s="76"/>
      <c r="H127" s="76"/>
      <c r="I127" s="76"/>
      <c r="J127" s="78"/>
      <c r="K127" s="78"/>
      <c r="L127" s="78"/>
      <c r="M127" s="221"/>
      <c r="N127" s="78"/>
      <c r="O127" s="78"/>
      <c r="P127" s="76"/>
      <c r="Q127" s="221"/>
      <c r="R127" s="221"/>
      <c r="S127" s="76"/>
      <c r="T127" s="76"/>
      <c r="U127" s="76"/>
      <c r="V127" s="222"/>
      <c r="W127" s="222"/>
      <c r="X127" s="222"/>
      <c r="Y127" s="79"/>
      <c r="Z127" s="79"/>
      <c r="AA127" s="223"/>
      <c r="AB127" s="223"/>
      <c r="AC127" s="76"/>
      <c r="AD127" s="76"/>
      <c r="AE127" s="221"/>
      <c r="AF127" s="221"/>
      <c r="AG127" s="79"/>
      <c r="AH127" s="102">
        <v>4</v>
      </c>
      <c r="AI127" s="103"/>
      <c r="AJ127" s="104"/>
      <c r="AK127" s="105"/>
      <c r="AL127" s="106"/>
      <c r="AM127" s="107"/>
      <c r="AN127" s="107"/>
      <c r="AO127" s="107"/>
      <c r="AP127" s="107"/>
      <c r="AQ127" s="108">
        <f>IF(AP127&lt;AM127,(AP127+1)-AM127,AP127-AM127)</f>
        <v>0</v>
      </c>
      <c r="AR127" s="108">
        <f>IF(AO127&lt;AN127,(AO127+1)-AN127,AO127-AN127)</f>
        <v>0</v>
      </c>
      <c r="AS127" s="109" t="str">
        <f>IF(AR127&lt;&gt;0,1,"")</f>
        <v/>
      </c>
      <c r="AT127" s="110" t="str">
        <f>IF(AM127&lt;&gt;0,AM127-(6/24)+1440,"")</f>
        <v/>
      </c>
      <c r="AU127" s="111"/>
      <c r="AV127" s="112"/>
      <c r="AW127" s="112"/>
      <c r="AX127" s="112"/>
      <c r="AY127" s="111"/>
      <c r="AZ127" s="111"/>
      <c r="BA127" s="111"/>
      <c r="BB127" s="111"/>
      <c r="BC127" s="113"/>
      <c r="BD127" s="112">
        <f>BC127*0.0004536</f>
        <v>0</v>
      </c>
      <c r="BE127" s="114"/>
      <c r="BF127" s="115"/>
      <c r="BG127" s="115"/>
      <c r="BH127" s="102"/>
      <c r="BI127" s="116"/>
      <c r="BJ127" s="116"/>
      <c r="BK127" s="116"/>
      <c r="BL127" s="116"/>
      <c r="BM127" s="117"/>
      <c r="BN127" s="117"/>
      <c r="BO127" s="117"/>
      <c r="BP127" s="118"/>
      <c r="BQ127" s="119"/>
      <c r="BR127" s="119"/>
      <c r="BS127" s="119"/>
      <c r="BT127" s="120"/>
      <c r="BU127" s="121"/>
      <c r="BV127" s="120"/>
      <c r="BW127" s="122"/>
      <c r="BX127" s="122"/>
      <c r="BY127" s="122"/>
      <c r="BZ127" s="122"/>
      <c r="CA127" s="122"/>
      <c r="CB127" s="122"/>
      <c r="CC127" s="122"/>
      <c r="CD127" s="122"/>
      <c r="CE127" s="122"/>
      <c r="CF127" s="122"/>
      <c r="CG127" s="122"/>
      <c r="CH127" s="122"/>
      <c r="CI127" s="213"/>
      <c r="CJ127" s="122"/>
      <c r="CK127" s="112">
        <f>((CJ127/3.8)*6.7)/1000</f>
        <v>0</v>
      </c>
      <c r="CL127" s="122"/>
      <c r="CM127" s="114">
        <f>((CL127*6.7)/1)/1000</f>
        <v>0</v>
      </c>
      <c r="CN127" s="114" t="str">
        <f>IF(A127="","",IF(CK127=0,CM127,CK127)/2.2)</f>
        <v/>
      </c>
      <c r="CO127" s="114" t="str">
        <f>IF(A127="","",(CP127/$BD$4))</f>
        <v/>
      </c>
      <c r="CP127" s="114" t="str">
        <f>IF(A127="","",IF(CJ127="",(AJ127*$BA$4),CJ127))</f>
        <v/>
      </c>
      <c r="CQ127" s="123"/>
      <c r="CR127" s="114">
        <f>AY127-BA127</f>
        <v>0</v>
      </c>
      <c r="CS127" s="122"/>
      <c r="CT127" s="202"/>
      <c r="CU127" s="203"/>
      <c r="CV127" s="203"/>
      <c r="CW127" s="204"/>
      <c r="CY127" s="76"/>
      <c r="CZ127" s="76"/>
    </row>
    <row r="128" spans="1:104" s="18" customFormat="1" ht="13.8" hidden="1" thickBot="1" x14ac:dyDescent="0.3">
      <c r="A128" s="124"/>
      <c r="B128" s="125" t="str">
        <f t="shared" si="5"/>
        <v/>
      </c>
      <c r="C128" s="126"/>
      <c r="D128" s="127"/>
      <c r="E128" s="127"/>
      <c r="F128" s="127"/>
      <c r="G128" s="127"/>
      <c r="H128" s="127"/>
      <c r="I128" s="128"/>
      <c r="J128" s="128"/>
      <c r="K128" s="128"/>
      <c r="L128" s="128"/>
      <c r="M128" s="224"/>
      <c r="N128" s="128"/>
      <c r="O128" s="128"/>
      <c r="P128" s="125"/>
      <c r="Q128" s="224"/>
      <c r="R128" s="224"/>
      <c r="S128" s="125"/>
      <c r="T128" s="125"/>
      <c r="U128" s="125"/>
      <c r="V128" s="225"/>
      <c r="W128" s="225"/>
      <c r="X128" s="225"/>
      <c r="Y128" s="129"/>
      <c r="Z128" s="129"/>
      <c r="AA128" s="226"/>
      <c r="AB128" s="226"/>
      <c r="AC128" s="125"/>
      <c r="AD128" s="125"/>
      <c r="AE128" s="224"/>
      <c r="AF128" s="224"/>
      <c r="AG128" s="130"/>
      <c r="AH128" s="238" t="s">
        <v>141</v>
      </c>
      <c r="AI128" s="239"/>
      <c r="AJ128" s="131"/>
      <c r="AK128" s="132"/>
      <c r="AL128" s="132"/>
      <c r="AM128" s="132"/>
      <c r="AN128" s="132"/>
      <c r="AO128" s="132"/>
      <c r="AP128" s="133"/>
      <c r="AQ128" s="133">
        <f>SUM(AQ124:AQ127)</f>
        <v>0.22569444444444442</v>
      </c>
      <c r="AR128" s="133">
        <f>SUM(AR124:AR127)</f>
        <v>0.17361111111111116</v>
      </c>
      <c r="AS128" s="134">
        <f>SUM(AS124:AS127)</f>
        <v>1</v>
      </c>
      <c r="AT128" s="134"/>
      <c r="AU128" s="132"/>
      <c r="AV128" s="135"/>
      <c r="AW128" s="135"/>
      <c r="AX128" s="135"/>
      <c r="AY128" s="132"/>
      <c r="AZ128" s="132"/>
      <c r="BA128" s="132"/>
      <c r="BB128" s="132"/>
      <c r="BC128" s="136"/>
      <c r="BD128" s="135"/>
      <c r="BE128" s="135"/>
      <c r="BF128" s="137"/>
      <c r="BG128" s="137"/>
      <c r="BH128" s="239"/>
      <c r="BI128" s="239"/>
      <c r="BJ128" s="239"/>
      <c r="BK128" s="138"/>
      <c r="BL128" s="138"/>
      <c r="BM128" s="138"/>
      <c r="BN128" s="138"/>
      <c r="BO128" s="138"/>
      <c r="BP128" s="139"/>
      <c r="BQ128" s="139"/>
      <c r="BR128" s="139"/>
      <c r="BS128" s="139"/>
      <c r="BT128" s="140"/>
      <c r="BU128" s="140"/>
      <c r="BV128" s="140"/>
      <c r="BW128" s="132"/>
      <c r="BX128" s="132"/>
      <c r="BY128" s="132"/>
      <c r="BZ128" s="132"/>
      <c r="CA128" s="132"/>
      <c r="CB128" s="132"/>
      <c r="CC128" s="132"/>
      <c r="CD128" s="132"/>
      <c r="CE128" s="132"/>
      <c r="CF128" s="132"/>
      <c r="CG128" s="132"/>
      <c r="CH128" s="132"/>
      <c r="CI128" s="214"/>
      <c r="CJ128" s="132"/>
      <c r="CK128" s="135">
        <f>SUM(CK124:CK127)</f>
        <v>51.417210526315792</v>
      </c>
      <c r="CL128" s="132"/>
      <c r="CM128" s="135">
        <f>SUM(CM124:CM127)</f>
        <v>0</v>
      </c>
      <c r="CN128" s="135">
        <f>SUM(CN124:CN127)</f>
        <v>23.371459330143541</v>
      </c>
      <c r="CO128" s="135">
        <f>SUM(CO124:CO127)</f>
        <v>7674.0594988192079</v>
      </c>
      <c r="CP128" s="135">
        <f>SUM(CP124:CP127)</f>
        <v>29162</v>
      </c>
      <c r="CQ128" s="135">
        <f>SUM(CQ124:CQ127)</f>
        <v>7.1459330143540001E-2</v>
      </c>
      <c r="CR128" s="132"/>
      <c r="CS128" s="132"/>
      <c r="CT128" s="132"/>
      <c r="CU128" s="132"/>
      <c r="CV128" s="132"/>
      <c r="CW128" s="141"/>
      <c r="CY128" s="214"/>
      <c r="CZ128" s="214"/>
    </row>
    <row r="129" spans="1:104" s="18" customFormat="1" x14ac:dyDescent="0.25">
      <c r="A129" s="100">
        <v>2949</v>
      </c>
      <c r="B129" s="51" t="str">
        <f t="shared" si="5"/>
        <v>2949-500-1</v>
      </c>
      <c r="C129" s="52">
        <v>44</v>
      </c>
      <c r="D129" s="53" t="s">
        <v>349</v>
      </c>
      <c r="E129" s="53" t="s">
        <v>302</v>
      </c>
      <c r="F129" s="53" t="s">
        <v>247</v>
      </c>
      <c r="G129" s="53" t="s">
        <v>271</v>
      </c>
      <c r="H129" s="53"/>
      <c r="I129" s="70"/>
      <c r="J129" s="54"/>
      <c r="K129" s="54"/>
      <c r="L129" s="54"/>
      <c r="M129" s="218"/>
      <c r="N129" s="54"/>
      <c r="O129" s="54"/>
      <c r="P129" s="51"/>
      <c r="Q129" s="218"/>
      <c r="R129" s="218"/>
      <c r="S129" s="51"/>
      <c r="T129" s="51"/>
      <c r="U129" s="51"/>
      <c r="V129" s="219"/>
      <c r="W129" s="219"/>
      <c r="X129" s="220"/>
      <c r="Y129" s="55"/>
      <c r="Z129" s="55"/>
      <c r="AA129" s="219"/>
      <c r="AB129" s="219"/>
      <c r="AC129" s="51"/>
      <c r="AD129" s="51"/>
      <c r="AE129" s="218"/>
      <c r="AF129" s="218"/>
      <c r="AG129" s="55"/>
      <c r="AH129" s="56">
        <v>1</v>
      </c>
      <c r="AI129" s="57">
        <v>44332</v>
      </c>
      <c r="AJ129" s="58" t="s">
        <v>320</v>
      </c>
      <c r="AK129" s="59" t="s">
        <v>321</v>
      </c>
      <c r="AL129" s="59" t="s">
        <v>327</v>
      </c>
      <c r="AM129" s="60">
        <v>0.8125</v>
      </c>
      <c r="AN129" s="84">
        <v>0.82291666666666663</v>
      </c>
      <c r="AO129" s="84">
        <v>0.91319444444444453</v>
      </c>
      <c r="AP129" s="60">
        <v>0.92708333333333337</v>
      </c>
      <c r="AQ129" s="61">
        <f>IF(AP129&lt;AM129,(AP129+1)-AM129,AP129-AM129)</f>
        <v>0.11458333333333337</v>
      </c>
      <c r="AR129" s="61">
        <f>IF(AO129&lt;AN129,(AO129+1)-AN129,AO129-AN129)</f>
        <v>9.0277777777777901E-2</v>
      </c>
      <c r="AS129" s="62">
        <f>IF(AR129&lt;&gt;0,1,"")</f>
        <v>1</v>
      </c>
      <c r="AT129" s="63">
        <f>IF(AM129&lt;&gt;0,AM129-(6/24)+1440,"")</f>
        <v>1440.5625</v>
      </c>
      <c r="AU129" s="258">
        <v>11.19</v>
      </c>
      <c r="AV129" s="65"/>
      <c r="AW129" s="65"/>
      <c r="AX129" s="65"/>
      <c r="AY129" s="242">
        <v>16.5</v>
      </c>
      <c r="AZ129" s="66"/>
      <c r="BA129" s="64">
        <v>5.2</v>
      </c>
      <c r="BB129" s="66"/>
      <c r="BC129" s="51">
        <v>20765</v>
      </c>
      <c r="BD129" s="89">
        <f>BC129*0.0004536</f>
        <v>9.419004000000001</v>
      </c>
      <c r="BE129" s="67"/>
      <c r="BF129" s="68"/>
      <c r="BG129" s="68"/>
      <c r="BH129" s="69">
        <v>3</v>
      </c>
      <c r="BI129" s="70"/>
      <c r="BJ129" s="70"/>
      <c r="BK129" s="70"/>
      <c r="BL129" s="70"/>
      <c r="BM129" s="71"/>
      <c r="BN129" s="71"/>
      <c r="BO129" s="71"/>
      <c r="BP129" s="72">
        <v>3</v>
      </c>
      <c r="BQ129" s="73"/>
      <c r="BR129" s="73"/>
      <c r="BS129" s="73"/>
      <c r="BT129" s="74"/>
      <c r="BU129" s="75"/>
      <c r="BV129" s="74"/>
      <c r="BW129" s="51"/>
      <c r="BX129" s="51"/>
      <c r="BY129" s="51"/>
      <c r="BZ129" s="51"/>
      <c r="CA129" s="51"/>
      <c r="CB129" s="51"/>
      <c r="CC129" s="51"/>
      <c r="CD129" s="51"/>
      <c r="CE129" s="51"/>
      <c r="CF129" s="51"/>
      <c r="CG129" s="51"/>
      <c r="CH129" s="51"/>
      <c r="CI129" s="212">
        <v>4.5880000000000001</v>
      </c>
      <c r="CJ129" s="51"/>
      <c r="CK129" s="65">
        <f>((CJ129/3.8)*6.7)/1000</f>
        <v>0</v>
      </c>
      <c r="CL129" s="51">
        <v>3673</v>
      </c>
      <c r="CM129" s="67">
        <f>((CL129*6.7)/1)/1000</f>
        <v>24.609100000000002</v>
      </c>
      <c r="CN129" s="67">
        <f>IF(A129="","",IF(CK129=0,CM129,CK129)/2.2)</f>
        <v>11.185954545454544</v>
      </c>
      <c r="CO129" s="67">
        <f>IF(A129="","",(CP129/$BD$4))</f>
        <v>59681.983337706639</v>
      </c>
      <c r="CP129" s="67">
        <f>IF(A129="","",IF(CJ129="",(AJ129*$BA$4),CJ129))</f>
        <v>226796</v>
      </c>
      <c r="CQ129" s="242">
        <f>CN129-AU129</f>
        <v>-4.0454545454551294E-3</v>
      </c>
      <c r="CR129" s="67">
        <f>AY129-BA129</f>
        <v>11.3</v>
      </c>
      <c r="CS129" s="53" t="s">
        <v>142</v>
      </c>
      <c r="CT129" s="199"/>
      <c r="CU129" s="200"/>
      <c r="CV129" s="200"/>
      <c r="CW129" s="201"/>
      <c r="CY129" s="83" t="s">
        <v>697</v>
      </c>
      <c r="CZ129" s="228"/>
    </row>
    <row r="130" spans="1:104" s="18" customFormat="1" ht="13.8" thickBot="1" x14ac:dyDescent="0.3">
      <c r="A130" s="100">
        <v>2949</v>
      </c>
      <c r="B130" s="76" t="str">
        <f t="shared" si="5"/>
        <v>2949-501-2</v>
      </c>
      <c r="C130" s="77">
        <v>44</v>
      </c>
      <c r="D130" s="83" t="s">
        <v>349</v>
      </c>
      <c r="E130" s="83" t="s">
        <v>302</v>
      </c>
      <c r="F130" s="83" t="s">
        <v>247</v>
      </c>
      <c r="G130" s="83" t="s">
        <v>271</v>
      </c>
      <c r="H130" s="76"/>
      <c r="I130" s="76"/>
      <c r="J130" s="78"/>
      <c r="K130" s="78"/>
      <c r="L130" s="78"/>
      <c r="M130" s="221"/>
      <c r="N130" s="78"/>
      <c r="O130" s="78"/>
      <c r="P130" s="76"/>
      <c r="Q130" s="221"/>
      <c r="R130" s="221"/>
      <c r="S130" s="76"/>
      <c r="T130" s="76"/>
      <c r="U130" s="76"/>
      <c r="V130" s="222"/>
      <c r="W130" s="222"/>
      <c r="X130" s="222"/>
      <c r="Y130" s="79"/>
      <c r="Z130" s="79"/>
      <c r="AA130" s="223"/>
      <c r="AB130" s="223"/>
      <c r="AC130" s="76"/>
      <c r="AD130" s="76"/>
      <c r="AE130" s="221"/>
      <c r="AF130" s="221"/>
      <c r="AG130" s="79"/>
      <c r="AH130" s="80">
        <v>2</v>
      </c>
      <c r="AI130" s="81">
        <v>44332</v>
      </c>
      <c r="AJ130" s="82" t="s">
        <v>326</v>
      </c>
      <c r="AK130" s="83" t="s">
        <v>327</v>
      </c>
      <c r="AL130" s="83" t="s">
        <v>209</v>
      </c>
      <c r="AM130" s="84">
        <v>0.96527777777777779</v>
      </c>
      <c r="AN130" s="84">
        <v>0.98958333333333337</v>
      </c>
      <c r="AO130" s="84">
        <v>0.1423611111111111</v>
      </c>
      <c r="AP130" s="84">
        <v>0.14583333333333334</v>
      </c>
      <c r="AQ130" s="85">
        <f>IF(AP130&lt;AM130,(AP130+1)-AM130,AP130-AM130)</f>
        <v>0.18055555555555547</v>
      </c>
      <c r="AR130" s="85">
        <f>IF(AO130&lt;AN130,(AO130+1)-AN130,AO130-AN130)</f>
        <v>0.15277777777777779</v>
      </c>
      <c r="AS130" s="86">
        <f>IF(AR130&lt;&gt;0,1,"")</f>
        <v>1</v>
      </c>
      <c r="AT130" s="87">
        <f>IF(AM130&lt;&gt;0,AM130-(6/24)+1440,"")</f>
        <v>1440.7152777777778</v>
      </c>
      <c r="AU130" s="88">
        <v>24.5</v>
      </c>
      <c r="AV130" s="89"/>
      <c r="AW130" s="89"/>
      <c r="AX130" s="89"/>
      <c r="AY130" s="111">
        <v>30.6</v>
      </c>
      <c r="AZ130" s="88"/>
      <c r="BA130" s="88">
        <v>10.5</v>
      </c>
      <c r="BB130" s="88"/>
      <c r="BC130" s="90" t="s">
        <v>521</v>
      </c>
      <c r="BD130" s="89">
        <f>BC130*0.0004536</f>
        <v>25.5326904</v>
      </c>
      <c r="BE130" s="91"/>
      <c r="BF130" s="92"/>
      <c r="BG130" s="92"/>
      <c r="BH130" s="80">
        <v>4</v>
      </c>
      <c r="BI130" s="93"/>
      <c r="BJ130" s="93"/>
      <c r="BK130" s="93"/>
      <c r="BL130" s="93"/>
      <c r="BM130" s="94"/>
      <c r="BN130" s="94"/>
      <c r="BO130" s="94"/>
      <c r="BP130" s="95">
        <v>4</v>
      </c>
      <c r="BQ130" s="96"/>
      <c r="BR130" s="96"/>
      <c r="BS130" s="96"/>
      <c r="BT130" s="97"/>
      <c r="BU130" s="98"/>
      <c r="BV130" s="97"/>
      <c r="BW130" s="76"/>
      <c r="BX130" s="76"/>
      <c r="BY130" s="76"/>
      <c r="BZ130" s="76"/>
      <c r="CA130" s="76"/>
      <c r="CB130" s="76"/>
      <c r="CC130" s="76"/>
      <c r="CD130" s="76"/>
      <c r="CE130" s="76"/>
      <c r="CF130" s="76"/>
      <c r="CG130" s="76"/>
      <c r="CH130" s="76"/>
      <c r="CI130" s="212">
        <v>25.585999999999999</v>
      </c>
      <c r="CJ130" s="76"/>
      <c r="CK130" s="89">
        <f>((CJ130/3.8)*6.7)/1000</f>
        <v>0</v>
      </c>
      <c r="CL130" s="76">
        <v>8097</v>
      </c>
      <c r="CM130" s="91">
        <f>((CL130*6.7)/1)/1000</f>
        <v>54.249900000000004</v>
      </c>
      <c r="CN130" s="91">
        <f>IF(A130="","",IF(CK130=0,CM130,CK130)/2.2)</f>
        <v>24.659045454545453</v>
      </c>
      <c r="CO130" s="91">
        <f>IF(A130="","",(CP130/$BD$4))</f>
        <v>59801.347304382056</v>
      </c>
      <c r="CP130" s="91">
        <f>IF(A130="","",IF(CJ130="",(AJ130*$BA$4),CJ130))</f>
        <v>227249.592</v>
      </c>
      <c r="CQ130" s="99">
        <f>CN130-AU130</f>
        <v>0.15904545454545271</v>
      </c>
      <c r="CR130" s="91">
        <f>AY130-BA130</f>
        <v>20.100000000000001</v>
      </c>
      <c r="CS130" s="168"/>
      <c r="CT130" s="81">
        <v>44332</v>
      </c>
      <c r="CU130" s="192">
        <v>0.9375</v>
      </c>
      <c r="CV130" s="192">
        <v>0.97916666666666663</v>
      </c>
      <c r="CW130" s="169" t="s">
        <v>522</v>
      </c>
      <c r="CY130" s="83" t="s">
        <v>697</v>
      </c>
      <c r="CZ130" s="83" t="s">
        <v>142</v>
      </c>
    </row>
    <row r="131" spans="1:104" s="18" customFormat="1" ht="13.8" hidden="1" thickBot="1" x14ac:dyDescent="0.3">
      <c r="A131" s="100"/>
      <c r="B131" s="76" t="str">
        <f t="shared" si="5"/>
        <v/>
      </c>
      <c r="C131" s="77" t="s">
        <v>142</v>
      </c>
      <c r="D131" s="83"/>
      <c r="E131" s="83"/>
      <c r="F131" s="83"/>
      <c r="G131" s="76"/>
      <c r="H131" s="76"/>
      <c r="I131" s="76"/>
      <c r="J131" s="78"/>
      <c r="K131" s="78"/>
      <c r="L131" s="78"/>
      <c r="M131" s="221"/>
      <c r="N131" s="78"/>
      <c r="O131" s="78"/>
      <c r="P131" s="76"/>
      <c r="Q131" s="221"/>
      <c r="R131" s="221"/>
      <c r="S131" s="76"/>
      <c r="T131" s="76"/>
      <c r="U131" s="76"/>
      <c r="V131" s="222"/>
      <c r="W131" s="222"/>
      <c r="X131" s="222"/>
      <c r="Y131" s="79"/>
      <c r="Z131" s="79"/>
      <c r="AA131" s="223"/>
      <c r="AB131" s="223"/>
      <c r="AC131" s="76"/>
      <c r="AD131" s="76"/>
      <c r="AE131" s="221"/>
      <c r="AF131" s="221"/>
      <c r="AG131" s="79"/>
      <c r="AH131" s="80">
        <v>3</v>
      </c>
      <c r="AI131" s="81"/>
      <c r="AJ131" s="82"/>
      <c r="AK131" s="83"/>
      <c r="AL131" s="83"/>
      <c r="AM131" s="84"/>
      <c r="AN131" s="84"/>
      <c r="AO131" s="84"/>
      <c r="AP131" s="84"/>
      <c r="AQ131" s="85">
        <f>IF(AP131&lt;AM131,(AP131+1)-AM131,AP131-AM131)</f>
        <v>0</v>
      </c>
      <c r="AR131" s="85">
        <f>IF(AO131&lt;AN131,(AO131+1)-AN131,AO131-AN131)</f>
        <v>0</v>
      </c>
      <c r="AS131" s="86" t="str">
        <f>IF(AR131&lt;&gt;0,1,"")</f>
        <v/>
      </c>
      <c r="AT131" s="87" t="str">
        <f>IF(AM131&lt;&gt;0,AM131-(6/24)+1440,"")</f>
        <v/>
      </c>
      <c r="AU131" s="88"/>
      <c r="AV131" s="89"/>
      <c r="AW131" s="89"/>
      <c r="AX131" s="89"/>
      <c r="AY131" s="88"/>
      <c r="AZ131" s="88"/>
      <c r="BA131" s="88"/>
      <c r="BB131" s="88"/>
      <c r="BC131" s="101"/>
      <c r="BD131" s="89">
        <f>BC131*0.0004536</f>
        <v>0</v>
      </c>
      <c r="BE131" s="91"/>
      <c r="BF131" s="92"/>
      <c r="BG131" s="92"/>
      <c r="BH131" s="80"/>
      <c r="BI131" s="93"/>
      <c r="BJ131" s="93"/>
      <c r="BK131" s="93"/>
      <c r="BL131" s="93"/>
      <c r="BM131" s="94"/>
      <c r="BN131" s="94"/>
      <c r="BO131" s="94"/>
      <c r="BP131" s="95"/>
      <c r="BQ131" s="96"/>
      <c r="BR131" s="96"/>
      <c r="BS131" s="96"/>
      <c r="BT131" s="97"/>
      <c r="BU131" s="98"/>
      <c r="BV131" s="97"/>
      <c r="BW131" s="76"/>
      <c r="BX131" s="76"/>
      <c r="BY131" s="76"/>
      <c r="BZ131" s="76"/>
      <c r="CA131" s="76"/>
      <c r="CB131" s="76"/>
      <c r="CC131" s="76"/>
      <c r="CD131" s="76"/>
      <c r="CE131" s="76"/>
      <c r="CF131" s="76"/>
      <c r="CG131" s="76"/>
      <c r="CH131" s="76"/>
      <c r="CI131" s="212"/>
      <c r="CJ131" s="76"/>
      <c r="CK131" s="89">
        <f>((CJ131/3.8)*6.7)/1000</f>
        <v>0</v>
      </c>
      <c r="CL131" s="76"/>
      <c r="CM131" s="91">
        <f>((CL131*6.7)/1)/1000</f>
        <v>0</v>
      </c>
      <c r="CN131" s="91" t="str">
        <f>IF(A131="","",IF(CK131=0,CM131,CK131)/2.2)</f>
        <v/>
      </c>
      <c r="CO131" s="91" t="str">
        <f>IF(A131="","",(CP131/$BD$4))</f>
        <v/>
      </c>
      <c r="CP131" s="91" t="str">
        <f>IF(A131="","",IF(CJ131="",(AJ131*$BA$4),CJ131))</f>
        <v/>
      </c>
      <c r="CQ131" s="99"/>
      <c r="CR131" s="91">
        <f>AY131-BA131</f>
        <v>0</v>
      </c>
      <c r="CS131" s="83" t="s">
        <v>142</v>
      </c>
      <c r="CT131" s="81"/>
      <c r="CU131" s="192"/>
      <c r="CV131" s="192"/>
      <c r="CW131" s="169"/>
      <c r="CY131" s="76"/>
      <c r="CZ131" s="76"/>
    </row>
    <row r="132" spans="1:104" s="18" customFormat="1" ht="13.8" hidden="1" thickBot="1" x14ac:dyDescent="0.3">
      <c r="A132" s="100"/>
      <c r="B132" s="76" t="str">
        <f t="shared" si="5"/>
        <v/>
      </c>
      <c r="C132" s="77"/>
      <c r="D132" s="83"/>
      <c r="E132" s="83"/>
      <c r="F132" s="83"/>
      <c r="G132" s="76"/>
      <c r="H132" s="76"/>
      <c r="I132" s="76"/>
      <c r="J132" s="78"/>
      <c r="K132" s="78"/>
      <c r="L132" s="78"/>
      <c r="M132" s="221"/>
      <c r="N132" s="78"/>
      <c r="O132" s="78"/>
      <c r="P132" s="76"/>
      <c r="Q132" s="221"/>
      <c r="R132" s="221"/>
      <c r="S132" s="76"/>
      <c r="T132" s="76"/>
      <c r="U132" s="76"/>
      <c r="V132" s="222"/>
      <c r="W132" s="222"/>
      <c r="X132" s="222"/>
      <c r="Y132" s="79"/>
      <c r="Z132" s="79"/>
      <c r="AA132" s="223"/>
      <c r="AB132" s="223"/>
      <c r="AC132" s="76"/>
      <c r="AD132" s="76"/>
      <c r="AE132" s="221"/>
      <c r="AF132" s="221"/>
      <c r="AG132" s="79"/>
      <c r="AH132" s="102">
        <v>4</v>
      </c>
      <c r="AI132" s="103"/>
      <c r="AJ132" s="104"/>
      <c r="AK132" s="105"/>
      <c r="AL132" s="106"/>
      <c r="AM132" s="107"/>
      <c r="AN132" s="107"/>
      <c r="AO132" s="107"/>
      <c r="AP132" s="107"/>
      <c r="AQ132" s="108">
        <f>IF(AP132&lt;AM132,(AP132+1)-AM132,AP132-AM132)</f>
        <v>0</v>
      </c>
      <c r="AR132" s="108">
        <f>IF(AO132&lt;AN132,(AO132+1)-AN132,AO132-AN132)</f>
        <v>0</v>
      </c>
      <c r="AS132" s="109" t="str">
        <f>IF(AR132&lt;&gt;0,1,"")</f>
        <v/>
      </c>
      <c r="AT132" s="110" t="str">
        <f>IF(AM132&lt;&gt;0,AM132-(6/24)+1440,"")</f>
        <v/>
      </c>
      <c r="AU132" s="111"/>
      <c r="AV132" s="112"/>
      <c r="AW132" s="112"/>
      <c r="AX132" s="112"/>
      <c r="AY132" s="111"/>
      <c r="AZ132" s="111"/>
      <c r="BA132" s="111"/>
      <c r="BB132" s="111"/>
      <c r="BC132" s="113"/>
      <c r="BD132" s="112">
        <f>BC132*0.0004536</f>
        <v>0</v>
      </c>
      <c r="BE132" s="114"/>
      <c r="BF132" s="115"/>
      <c r="BG132" s="115"/>
      <c r="BH132" s="102"/>
      <c r="BI132" s="116"/>
      <c r="BJ132" s="116"/>
      <c r="BK132" s="116"/>
      <c r="BL132" s="116"/>
      <c r="BM132" s="117"/>
      <c r="BN132" s="117"/>
      <c r="BO132" s="117"/>
      <c r="BP132" s="118"/>
      <c r="BQ132" s="119"/>
      <c r="BR132" s="119"/>
      <c r="BS132" s="119"/>
      <c r="BT132" s="120"/>
      <c r="BU132" s="121"/>
      <c r="BV132" s="120"/>
      <c r="BW132" s="122"/>
      <c r="BX132" s="122"/>
      <c r="BY132" s="122"/>
      <c r="BZ132" s="122"/>
      <c r="CA132" s="122"/>
      <c r="CB132" s="122"/>
      <c r="CC132" s="122"/>
      <c r="CD132" s="122"/>
      <c r="CE132" s="122"/>
      <c r="CF132" s="122"/>
      <c r="CG132" s="122"/>
      <c r="CH132" s="122"/>
      <c r="CI132" s="213"/>
      <c r="CJ132" s="122"/>
      <c r="CK132" s="112">
        <f>((CJ132/3.8)*6.7)/1000</f>
        <v>0</v>
      </c>
      <c r="CL132" s="122"/>
      <c r="CM132" s="114">
        <f>((CL132*6.7)/1)/1000</f>
        <v>0</v>
      </c>
      <c r="CN132" s="114" t="str">
        <f>IF(A132="","",IF(CK132=0,CM132,CK132)/2.2)</f>
        <v/>
      </c>
      <c r="CO132" s="114" t="str">
        <f>IF(A132="","",(CP132/$BD$4))</f>
        <v/>
      </c>
      <c r="CP132" s="114" t="str">
        <f>IF(A132="","",IF(CJ132="",(AJ132*$BA$4),CJ132))</f>
        <v/>
      </c>
      <c r="CQ132" s="123"/>
      <c r="CR132" s="114">
        <f>AY132-BA132</f>
        <v>0</v>
      </c>
      <c r="CS132" s="122"/>
      <c r="CT132" s="202"/>
      <c r="CU132" s="203"/>
      <c r="CV132" s="203"/>
      <c r="CW132" s="204"/>
      <c r="CY132" s="76"/>
      <c r="CZ132" s="76"/>
    </row>
    <row r="133" spans="1:104" s="18" customFormat="1" ht="13.8" hidden="1" thickBot="1" x14ac:dyDescent="0.3">
      <c r="A133" s="124"/>
      <c r="B133" s="125" t="str">
        <f t="shared" si="5"/>
        <v/>
      </c>
      <c r="C133" s="126"/>
      <c r="D133" s="127"/>
      <c r="E133" s="127"/>
      <c r="F133" s="127"/>
      <c r="G133" s="127"/>
      <c r="H133" s="127"/>
      <c r="I133" s="128"/>
      <c r="J133" s="128"/>
      <c r="K133" s="128"/>
      <c r="L133" s="128"/>
      <c r="M133" s="224"/>
      <c r="N133" s="128"/>
      <c r="O133" s="128"/>
      <c r="P133" s="125"/>
      <c r="Q133" s="224"/>
      <c r="R133" s="224"/>
      <c r="S133" s="125"/>
      <c r="T133" s="125"/>
      <c r="U133" s="125"/>
      <c r="V133" s="225"/>
      <c r="W133" s="225"/>
      <c r="X133" s="225"/>
      <c r="Y133" s="129"/>
      <c r="Z133" s="129"/>
      <c r="AA133" s="226"/>
      <c r="AB133" s="226"/>
      <c r="AC133" s="125"/>
      <c r="AD133" s="125"/>
      <c r="AE133" s="224"/>
      <c r="AF133" s="224"/>
      <c r="AG133" s="130"/>
      <c r="AH133" s="238" t="s">
        <v>141</v>
      </c>
      <c r="AI133" s="239"/>
      <c r="AJ133" s="131"/>
      <c r="AK133" s="132"/>
      <c r="AL133" s="132"/>
      <c r="AM133" s="132"/>
      <c r="AN133" s="132"/>
      <c r="AO133" s="132"/>
      <c r="AP133" s="133"/>
      <c r="AQ133" s="133">
        <f>SUM(AQ129:AQ132)</f>
        <v>0.29513888888888884</v>
      </c>
      <c r="AR133" s="133">
        <f>SUM(AR129:AR132)</f>
        <v>0.24305555555555569</v>
      </c>
      <c r="AS133" s="134">
        <f>SUM(AS129:AS132)</f>
        <v>2</v>
      </c>
      <c r="AT133" s="134"/>
      <c r="AU133" s="132"/>
      <c r="AV133" s="135"/>
      <c r="AW133" s="135"/>
      <c r="AX133" s="135"/>
      <c r="AY133" s="132"/>
      <c r="AZ133" s="132"/>
      <c r="BA133" s="132"/>
      <c r="BB133" s="132"/>
      <c r="BC133" s="136"/>
      <c r="BD133" s="135"/>
      <c r="BE133" s="135"/>
      <c r="BF133" s="137"/>
      <c r="BG133" s="137"/>
      <c r="BH133" s="239"/>
      <c r="BI133" s="239"/>
      <c r="BJ133" s="239"/>
      <c r="BK133" s="138"/>
      <c r="BL133" s="138"/>
      <c r="BM133" s="138"/>
      <c r="BN133" s="138"/>
      <c r="BO133" s="138"/>
      <c r="BP133" s="139"/>
      <c r="BQ133" s="139"/>
      <c r="BR133" s="139"/>
      <c r="BS133" s="139"/>
      <c r="BT133" s="140"/>
      <c r="BU133" s="140"/>
      <c r="BV133" s="140"/>
      <c r="BW133" s="132"/>
      <c r="BX133" s="132"/>
      <c r="BY133" s="132"/>
      <c r="BZ133" s="132"/>
      <c r="CA133" s="132"/>
      <c r="CB133" s="132"/>
      <c r="CC133" s="132"/>
      <c r="CD133" s="132"/>
      <c r="CE133" s="132"/>
      <c r="CF133" s="132"/>
      <c r="CG133" s="132"/>
      <c r="CH133" s="132"/>
      <c r="CI133" s="214"/>
      <c r="CJ133" s="132"/>
      <c r="CK133" s="135">
        <f>SUM(CK129:CK132)</f>
        <v>0</v>
      </c>
      <c r="CL133" s="132"/>
      <c r="CM133" s="135">
        <f>SUM(CM129:CM132)</f>
        <v>78.859000000000009</v>
      </c>
      <c r="CN133" s="135">
        <f>SUM(CN129:CN132)</f>
        <v>35.844999999999999</v>
      </c>
      <c r="CO133" s="135">
        <f>SUM(CO129:CO132)</f>
        <v>119483.33064208869</v>
      </c>
      <c r="CP133" s="135">
        <f>SUM(CP129:CP132)</f>
        <v>454045.592</v>
      </c>
      <c r="CQ133" s="135">
        <f>SUM(CQ129:CQ132)</f>
        <v>0.15499999999999758</v>
      </c>
      <c r="CR133" s="132"/>
      <c r="CS133" s="132"/>
      <c r="CT133" s="132"/>
      <c r="CU133" s="132"/>
      <c r="CV133" s="132"/>
      <c r="CW133" s="141"/>
      <c r="CY133" s="214"/>
      <c r="CZ133" s="214"/>
    </row>
    <row r="134" spans="1:104" s="18" customFormat="1" x14ac:dyDescent="0.25">
      <c r="A134" s="100">
        <v>2950</v>
      </c>
      <c r="B134" s="51" t="str">
        <f t="shared" si="5"/>
        <v>2950-1300-1</v>
      </c>
      <c r="C134" s="52">
        <v>49</v>
      </c>
      <c r="D134" s="53" t="s">
        <v>291</v>
      </c>
      <c r="E134" s="53" t="s">
        <v>307</v>
      </c>
      <c r="F134" s="53"/>
      <c r="G134" s="53"/>
      <c r="H134" s="53"/>
      <c r="I134" s="70"/>
      <c r="J134" s="54"/>
      <c r="K134" s="54"/>
      <c r="L134" s="54"/>
      <c r="M134" s="218"/>
      <c r="N134" s="54"/>
      <c r="O134" s="54"/>
      <c r="P134" s="51"/>
      <c r="Q134" s="218"/>
      <c r="R134" s="218"/>
      <c r="S134" s="51"/>
      <c r="T134" s="51"/>
      <c r="U134" s="51"/>
      <c r="V134" s="219"/>
      <c r="W134" s="219"/>
      <c r="X134" s="220"/>
      <c r="Y134" s="55"/>
      <c r="Z134" s="55"/>
      <c r="AA134" s="219"/>
      <c r="AB134" s="219"/>
      <c r="AC134" s="51"/>
      <c r="AD134" s="51"/>
      <c r="AE134" s="218"/>
      <c r="AF134" s="218"/>
      <c r="AG134" s="55"/>
      <c r="AH134" s="56">
        <v>1</v>
      </c>
      <c r="AI134" s="57">
        <v>44335</v>
      </c>
      <c r="AJ134" s="58" t="s">
        <v>372</v>
      </c>
      <c r="AK134" s="59" t="s">
        <v>209</v>
      </c>
      <c r="AL134" s="59" t="s">
        <v>330</v>
      </c>
      <c r="AM134" s="60">
        <v>2.7777777777777776E-2</v>
      </c>
      <c r="AN134" s="84">
        <v>3.8194444444444441E-2</v>
      </c>
      <c r="AO134" s="84">
        <v>7.2916666666666671E-2</v>
      </c>
      <c r="AP134" s="60">
        <v>7.9861111111111105E-2</v>
      </c>
      <c r="AQ134" s="61">
        <f>IF(AP134&lt;AM134,(AP134+1)-AM134,AP134-AM134)</f>
        <v>5.2083333333333329E-2</v>
      </c>
      <c r="AR134" s="61">
        <f>IF(AO134&lt;AN134,(AO134+1)-AN134,AO134-AN134)</f>
        <v>3.4722222222222231E-2</v>
      </c>
      <c r="AS134" s="62">
        <f>IF(AR134&lt;&gt;0,1,"")</f>
        <v>1</v>
      </c>
      <c r="AT134" s="63">
        <f>IF(AM134&lt;&gt;0,AM134-(6/24)+1440,"")</f>
        <v>1439.7777777777778</v>
      </c>
      <c r="AU134" s="111">
        <v>20.2</v>
      </c>
      <c r="AV134" s="65"/>
      <c r="AW134" s="65"/>
      <c r="AX134" s="65"/>
      <c r="AY134" s="242">
        <v>29.5</v>
      </c>
      <c r="AZ134" s="66"/>
      <c r="BA134" s="64">
        <v>24.9</v>
      </c>
      <c r="BB134" s="66"/>
      <c r="BC134" s="51">
        <v>24255</v>
      </c>
      <c r="BD134" s="89">
        <f>BC134*0.0004536</f>
        <v>11.002068000000001</v>
      </c>
      <c r="BE134" s="67"/>
      <c r="BF134" s="68"/>
      <c r="BG134" s="68"/>
      <c r="BH134" s="69">
        <v>3</v>
      </c>
      <c r="BI134" s="70"/>
      <c r="BJ134" s="70"/>
      <c r="BK134" s="70"/>
      <c r="BL134" s="70"/>
      <c r="BM134" s="71"/>
      <c r="BN134" s="71"/>
      <c r="BO134" s="71"/>
      <c r="BP134" s="72">
        <v>3</v>
      </c>
      <c r="BQ134" s="73"/>
      <c r="BR134" s="73"/>
      <c r="BS134" s="73"/>
      <c r="BT134" s="74"/>
      <c r="BU134" s="75"/>
      <c r="BV134" s="74"/>
      <c r="BW134" s="51"/>
      <c r="BX134" s="51"/>
      <c r="BY134" s="51"/>
      <c r="BZ134" s="51"/>
      <c r="CA134" s="51"/>
      <c r="CB134" s="51"/>
      <c r="CC134" s="51"/>
      <c r="CD134" s="51"/>
      <c r="CE134" s="51"/>
      <c r="CF134" s="51"/>
      <c r="CG134" s="51"/>
      <c r="CH134" s="51"/>
      <c r="CI134" s="212">
        <v>10.6005</v>
      </c>
      <c r="CJ134" s="51">
        <v>25296</v>
      </c>
      <c r="CK134" s="65">
        <f>((CJ134/3.8)*6.7)/1000</f>
        <v>44.600842105263162</v>
      </c>
      <c r="CL134" s="51"/>
      <c r="CM134" s="67">
        <f>((CL134*6.7)/1)/1000</f>
        <v>0</v>
      </c>
      <c r="CN134" s="67">
        <f>IF(A134="","",IF(CK134=0,CM134,CK134)/2.2)</f>
        <v>20.273110047846892</v>
      </c>
      <c r="CO134" s="67">
        <f>IF(A134="","",(CP134/$BD$4))</f>
        <v>6656.711099448964</v>
      </c>
      <c r="CP134" s="67">
        <f>IF(A134="","",IF(CJ134="",(AJ134*$BA$4),CJ134))</f>
        <v>25296</v>
      </c>
      <c r="CQ134" s="242">
        <f>CN134-AU134</f>
        <v>7.3110047846892456E-2</v>
      </c>
      <c r="CR134" s="67">
        <f>AY134-BA134</f>
        <v>4.6000000000000014</v>
      </c>
      <c r="CS134" s="53" t="s">
        <v>142</v>
      </c>
      <c r="CT134" s="199">
        <v>44334</v>
      </c>
      <c r="CU134" s="200">
        <v>0.71527777777777779</v>
      </c>
      <c r="CV134" s="200">
        <v>0.81944444444444453</v>
      </c>
      <c r="CW134" s="201" t="s">
        <v>523</v>
      </c>
      <c r="CY134" s="264" t="s">
        <v>697</v>
      </c>
      <c r="CZ134" s="228"/>
    </row>
    <row r="135" spans="1:104" s="18" customFormat="1" x14ac:dyDescent="0.25">
      <c r="A135" s="100">
        <v>2950</v>
      </c>
      <c r="B135" s="76" t="str">
        <f t="shared" si="5"/>
        <v>2950-1300-2</v>
      </c>
      <c r="C135" s="77">
        <v>49</v>
      </c>
      <c r="D135" s="83" t="s">
        <v>291</v>
      </c>
      <c r="E135" s="83" t="s">
        <v>307</v>
      </c>
      <c r="F135" s="83"/>
      <c r="G135" s="83"/>
      <c r="H135" s="76"/>
      <c r="I135" s="76"/>
      <c r="J135" s="78"/>
      <c r="K135" s="78"/>
      <c r="L135" s="78"/>
      <c r="M135" s="221"/>
      <c r="N135" s="78"/>
      <c r="O135" s="78"/>
      <c r="P135" s="76"/>
      <c r="Q135" s="221"/>
      <c r="R135" s="221"/>
      <c r="S135" s="76"/>
      <c r="T135" s="76"/>
      <c r="U135" s="76"/>
      <c r="V135" s="222"/>
      <c r="W135" s="222"/>
      <c r="X135" s="222"/>
      <c r="Y135" s="79"/>
      <c r="Z135" s="79"/>
      <c r="AA135" s="223"/>
      <c r="AB135" s="223"/>
      <c r="AC135" s="76"/>
      <c r="AD135" s="76"/>
      <c r="AE135" s="221"/>
      <c r="AF135" s="221"/>
      <c r="AG135" s="79"/>
      <c r="AH135" s="80">
        <v>2</v>
      </c>
      <c r="AI135" s="81">
        <v>44335</v>
      </c>
      <c r="AJ135" s="82" t="s">
        <v>372</v>
      </c>
      <c r="AK135" s="83" t="s">
        <v>330</v>
      </c>
      <c r="AL135" s="83" t="s">
        <v>244</v>
      </c>
      <c r="AM135" s="84">
        <v>0.11805555555555557</v>
      </c>
      <c r="AN135" s="84">
        <v>0.13194444444444445</v>
      </c>
      <c r="AO135" s="84">
        <v>0.2673611111111111</v>
      </c>
      <c r="AP135" s="84">
        <v>0.28472222222222221</v>
      </c>
      <c r="AQ135" s="85">
        <f>IF(AP135&lt;AM135,(AP135+1)-AM135,AP135-AM135)</f>
        <v>0.16666666666666663</v>
      </c>
      <c r="AR135" s="85">
        <f>IF(AO135&lt;AN135,(AO135+1)-AN135,AO135-AN135)</f>
        <v>0.13541666666666666</v>
      </c>
      <c r="AS135" s="86">
        <f>IF(AR135&lt;&gt;0,1,"")</f>
        <v>1</v>
      </c>
      <c r="AT135" s="87">
        <f>IF(AM135&lt;&gt;0,AM135-(6/24)+1440,"")</f>
        <v>1439.8680555555557</v>
      </c>
      <c r="AU135" s="254">
        <v>0</v>
      </c>
      <c r="AV135" s="89"/>
      <c r="AW135" s="89"/>
      <c r="AX135" s="89"/>
      <c r="AY135" s="111">
        <v>24.9</v>
      </c>
      <c r="AZ135" s="88"/>
      <c r="BA135" s="88">
        <v>8.1</v>
      </c>
      <c r="BB135" s="88"/>
      <c r="BC135" s="90" t="s">
        <v>527</v>
      </c>
      <c r="BD135" s="89">
        <f>BC135*0.0004536</f>
        <v>20.197900799999999</v>
      </c>
      <c r="BE135" s="91"/>
      <c r="BF135" s="92"/>
      <c r="BG135" s="92"/>
      <c r="BH135" s="80">
        <v>4</v>
      </c>
      <c r="BI135" s="93"/>
      <c r="BJ135" s="93"/>
      <c r="BK135" s="93"/>
      <c r="BL135" s="93"/>
      <c r="BM135" s="94"/>
      <c r="BN135" s="94"/>
      <c r="BO135" s="94"/>
      <c r="BP135" s="95">
        <v>4</v>
      </c>
      <c r="BQ135" s="96"/>
      <c r="BR135" s="96"/>
      <c r="BS135" s="96"/>
      <c r="BT135" s="97"/>
      <c r="BU135" s="98"/>
      <c r="BV135" s="97"/>
      <c r="BW135" s="76"/>
      <c r="BX135" s="76"/>
      <c r="BY135" s="76"/>
      <c r="BZ135" s="76"/>
      <c r="CA135" s="76"/>
      <c r="CB135" s="76"/>
      <c r="CC135" s="76"/>
      <c r="CD135" s="76"/>
      <c r="CE135" s="76"/>
      <c r="CF135" s="76"/>
      <c r="CG135" s="76"/>
      <c r="CH135" s="76"/>
      <c r="CI135" s="212">
        <v>18.286000000000001</v>
      </c>
      <c r="CJ135" s="76"/>
      <c r="CK135" s="89">
        <f>((CJ135/3.8)*6.7)/1000</f>
        <v>0</v>
      </c>
      <c r="CL135" s="76"/>
      <c r="CM135" s="91">
        <f>((CL135*6.7)/1)/1000</f>
        <v>0</v>
      </c>
      <c r="CN135" s="91">
        <f>IF(A135="","",IF(CK135=0,CM135,CK135)/2.2)</f>
        <v>0</v>
      </c>
      <c r="CO135" s="91">
        <f>IF(A135="","",(CP135/$BD$4))</f>
        <v>155173.15667803725</v>
      </c>
      <c r="CP135" s="91">
        <f>IF(A135="","",IF(CJ135="",(AJ135*$BA$4),CJ135))</f>
        <v>589669.6</v>
      </c>
      <c r="CQ135" s="99">
        <f>CN135-AU135</f>
        <v>0</v>
      </c>
      <c r="CR135" s="91">
        <f>AY135-BA135</f>
        <v>16.799999999999997</v>
      </c>
      <c r="CS135" s="168" t="s">
        <v>301</v>
      </c>
      <c r="CT135" s="81"/>
      <c r="CU135" s="192"/>
      <c r="CV135" s="192"/>
      <c r="CW135" s="169"/>
      <c r="CY135" s="264" t="s">
        <v>697</v>
      </c>
      <c r="CZ135" s="83" t="s">
        <v>142</v>
      </c>
    </row>
    <row r="136" spans="1:104" s="18" customFormat="1" ht="13.8" thickBot="1" x14ac:dyDescent="0.3">
      <c r="A136" s="100">
        <v>2950</v>
      </c>
      <c r="B136" s="76" t="str">
        <f t="shared" si="5"/>
        <v>2950-1303-3</v>
      </c>
      <c r="C136" s="77">
        <v>49</v>
      </c>
      <c r="D136" s="83" t="s">
        <v>291</v>
      </c>
      <c r="E136" s="83" t="s">
        <v>307</v>
      </c>
      <c r="F136" s="83"/>
      <c r="G136" s="76"/>
      <c r="H136" s="76"/>
      <c r="I136" s="76"/>
      <c r="J136" s="78"/>
      <c r="K136" s="78"/>
      <c r="L136" s="78"/>
      <c r="M136" s="221"/>
      <c r="N136" s="78"/>
      <c r="O136" s="78"/>
      <c r="P136" s="76"/>
      <c r="Q136" s="221"/>
      <c r="R136" s="221"/>
      <c r="S136" s="76"/>
      <c r="T136" s="76"/>
      <c r="U136" s="76"/>
      <c r="V136" s="222"/>
      <c r="W136" s="222"/>
      <c r="X136" s="222"/>
      <c r="Y136" s="79"/>
      <c r="Z136" s="79"/>
      <c r="AA136" s="223"/>
      <c r="AB136" s="223"/>
      <c r="AC136" s="76"/>
      <c r="AD136" s="76"/>
      <c r="AE136" s="221"/>
      <c r="AF136" s="221"/>
      <c r="AG136" s="79"/>
      <c r="AH136" s="80">
        <v>3</v>
      </c>
      <c r="AI136" s="81">
        <v>44335</v>
      </c>
      <c r="AJ136" s="82" t="s">
        <v>416</v>
      </c>
      <c r="AK136" s="83" t="s">
        <v>244</v>
      </c>
      <c r="AL136" s="83" t="s">
        <v>209</v>
      </c>
      <c r="AM136" s="84">
        <v>0.34375</v>
      </c>
      <c r="AN136" s="84">
        <v>0.3611111111111111</v>
      </c>
      <c r="AO136" s="84">
        <v>0.4826388888888889</v>
      </c>
      <c r="AP136" s="84">
        <v>0.4861111111111111</v>
      </c>
      <c r="AQ136" s="85">
        <f>IF(AP136&lt;AM136,(AP136+1)-AM136,AP136-AM136)</f>
        <v>0.1423611111111111</v>
      </c>
      <c r="AR136" s="85">
        <f>IF(AO136&lt;AN136,(AO136+1)-AN136,AO136-AN136)</f>
        <v>0.12152777777777779</v>
      </c>
      <c r="AS136" s="86">
        <f>IF(AR136&lt;&gt;0,1,"")</f>
        <v>1</v>
      </c>
      <c r="AT136" s="87">
        <f>IF(AM136&lt;&gt;0,AM136-(6/24)+1440,"")</f>
        <v>1440.09375</v>
      </c>
      <c r="AU136" s="254">
        <v>17.59</v>
      </c>
      <c r="AV136" s="89"/>
      <c r="AW136" s="89"/>
      <c r="AX136" s="89"/>
      <c r="AY136" s="230">
        <v>25.6</v>
      </c>
      <c r="AZ136" s="88"/>
      <c r="BA136" s="88">
        <v>8.6</v>
      </c>
      <c r="BB136" s="88"/>
      <c r="BC136" s="101" t="s">
        <v>528</v>
      </c>
      <c r="BD136" s="89">
        <f>BC136*0.0004536</f>
        <v>43.160040000000002</v>
      </c>
      <c r="BE136" s="91"/>
      <c r="BF136" s="92"/>
      <c r="BG136" s="92"/>
      <c r="BH136" s="80"/>
      <c r="BI136" s="93"/>
      <c r="BJ136" s="93"/>
      <c r="BK136" s="93"/>
      <c r="BL136" s="93"/>
      <c r="BM136" s="94"/>
      <c r="BN136" s="94"/>
      <c r="BO136" s="94"/>
      <c r="BP136" s="95"/>
      <c r="BQ136" s="96"/>
      <c r="BR136" s="96"/>
      <c r="BS136" s="96"/>
      <c r="BT136" s="97"/>
      <c r="BU136" s="98"/>
      <c r="BV136" s="97"/>
      <c r="BW136" s="76"/>
      <c r="BX136" s="76"/>
      <c r="BY136" s="76"/>
      <c r="BZ136" s="76"/>
      <c r="CA136" s="76"/>
      <c r="CB136" s="76"/>
      <c r="CC136" s="76"/>
      <c r="CD136" s="76"/>
      <c r="CE136" s="76"/>
      <c r="CF136" s="76"/>
      <c r="CG136" s="76"/>
      <c r="CH136" s="76"/>
      <c r="CI136" s="212">
        <v>41.006909999999998</v>
      </c>
      <c r="CJ136" s="76"/>
      <c r="CK136" s="89">
        <f>((CJ136/3.8)*6.7)/1000</f>
        <v>0</v>
      </c>
      <c r="CL136" s="76">
        <v>5775</v>
      </c>
      <c r="CM136" s="91">
        <f>((CL136*6.7)/1)/1000</f>
        <v>38.692500000000003</v>
      </c>
      <c r="CN136" s="91">
        <f>IF(A136="","",IF(CK136=0,CM136,CK136)/2.2)</f>
        <v>17.587499999999999</v>
      </c>
      <c r="CO136" s="91">
        <f>IF(A136="","",(CP136/$BD$4))</f>
        <v>155531.24857806347</v>
      </c>
      <c r="CP136" s="91">
        <f>IF(A136="","",IF(CJ136="",(AJ136*$BA$4),CJ136))</f>
        <v>591030.37599999993</v>
      </c>
      <c r="CQ136" s="99">
        <f>CN136-AU136</f>
        <v>-2.500000000001279E-3</v>
      </c>
      <c r="CR136" s="91">
        <f>AY136-BA136</f>
        <v>17</v>
      </c>
      <c r="CS136" s="83" t="s">
        <v>142</v>
      </c>
      <c r="CT136" s="81">
        <v>44335</v>
      </c>
      <c r="CU136" s="192">
        <v>0.27083333333333331</v>
      </c>
      <c r="CV136" s="192">
        <v>0.32291666666666669</v>
      </c>
      <c r="CW136" s="169" t="s">
        <v>522</v>
      </c>
      <c r="CY136" s="264" t="s">
        <v>697</v>
      </c>
      <c r="CZ136" s="76"/>
    </row>
    <row r="137" spans="1:104" s="18" customFormat="1" ht="13.8" hidden="1" thickBot="1" x14ac:dyDescent="0.3">
      <c r="A137" s="100"/>
      <c r="B137" s="76" t="str">
        <f t="shared" si="5"/>
        <v/>
      </c>
      <c r="C137" s="77"/>
      <c r="D137" s="83"/>
      <c r="E137" s="83"/>
      <c r="F137" s="83"/>
      <c r="G137" s="76"/>
      <c r="H137" s="76"/>
      <c r="I137" s="76"/>
      <c r="J137" s="78"/>
      <c r="K137" s="78"/>
      <c r="L137" s="78"/>
      <c r="M137" s="221"/>
      <c r="N137" s="78"/>
      <c r="O137" s="78"/>
      <c r="P137" s="76"/>
      <c r="Q137" s="221"/>
      <c r="R137" s="221"/>
      <c r="S137" s="76"/>
      <c r="T137" s="76"/>
      <c r="U137" s="76"/>
      <c r="V137" s="222"/>
      <c r="W137" s="222"/>
      <c r="X137" s="222"/>
      <c r="Y137" s="79"/>
      <c r="Z137" s="79"/>
      <c r="AA137" s="223"/>
      <c r="AB137" s="223"/>
      <c r="AC137" s="76"/>
      <c r="AD137" s="76"/>
      <c r="AE137" s="221"/>
      <c r="AF137" s="221"/>
      <c r="AG137" s="79"/>
      <c r="AH137" s="102">
        <v>4</v>
      </c>
      <c r="AI137" s="103"/>
      <c r="AJ137" s="104"/>
      <c r="AK137" s="105"/>
      <c r="AL137" s="106"/>
      <c r="AM137" s="107"/>
      <c r="AN137" s="107"/>
      <c r="AO137" s="107"/>
      <c r="AP137" s="107"/>
      <c r="AQ137" s="108">
        <f>IF(AP137&lt;AM137,(AP137+1)-AM137,AP137-AM137)</f>
        <v>0</v>
      </c>
      <c r="AR137" s="108">
        <f>IF(AO137&lt;AN137,(AO137+1)-AN137,AO137-AN137)</f>
        <v>0</v>
      </c>
      <c r="AS137" s="109" t="str">
        <f>IF(AR137&lt;&gt;0,1,"")</f>
        <v/>
      </c>
      <c r="AT137" s="110" t="str">
        <f>IF(AM137&lt;&gt;0,AM137-(6/24)+1440,"")</f>
        <v/>
      </c>
      <c r="AU137" s="111"/>
      <c r="AV137" s="112"/>
      <c r="AW137" s="112"/>
      <c r="AX137" s="112"/>
      <c r="AY137" s="111"/>
      <c r="AZ137" s="111"/>
      <c r="BA137" s="111"/>
      <c r="BB137" s="111"/>
      <c r="BC137" s="113"/>
      <c r="BD137" s="112">
        <f>BC137*0.0004536</f>
        <v>0</v>
      </c>
      <c r="BE137" s="114"/>
      <c r="BF137" s="115"/>
      <c r="BG137" s="115"/>
      <c r="BH137" s="102"/>
      <c r="BI137" s="116"/>
      <c r="BJ137" s="116"/>
      <c r="BK137" s="116"/>
      <c r="BL137" s="116"/>
      <c r="BM137" s="117"/>
      <c r="BN137" s="117"/>
      <c r="BO137" s="117"/>
      <c r="BP137" s="118"/>
      <c r="BQ137" s="119"/>
      <c r="BR137" s="119"/>
      <c r="BS137" s="119"/>
      <c r="BT137" s="120"/>
      <c r="BU137" s="121"/>
      <c r="BV137" s="120"/>
      <c r="BW137" s="122"/>
      <c r="BX137" s="122"/>
      <c r="BY137" s="122"/>
      <c r="BZ137" s="122"/>
      <c r="CA137" s="122"/>
      <c r="CB137" s="122"/>
      <c r="CC137" s="122"/>
      <c r="CD137" s="122"/>
      <c r="CE137" s="122"/>
      <c r="CF137" s="122"/>
      <c r="CG137" s="122"/>
      <c r="CH137" s="122"/>
      <c r="CI137" s="213"/>
      <c r="CJ137" s="122"/>
      <c r="CK137" s="112">
        <f>((CJ137/3.8)*6.7)/1000</f>
        <v>0</v>
      </c>
      <c r="CL137" s="122"/>
      <c r="CM137" s="114">
        <f>((CL137*6.7)/1)/1000</f>
        <v>0</v>
      </c>
      <c r="CN137" s="114" t="str">
        <f>IF(A137="","",IF(CK137=0,CM137,CK137)/2.2)</f>
        <v/>
      </c>
      <c r="CO137" s="114" t="str">
        <f>IF(A137="","",(CP137/$BD$4))</f>
        <v/>
      </c>
      <c r="CP137" s="114" t="str">
        <f>IF(A137="","",IF(CJ137="",(AJ137*$BA$4),CJ137))</f>
        <v/>
      </c>
      <c r="CQ137" s="123"/>
      <c r="CR137" s="114">
        <f>AY137-BA137</f>
        <v>0</v>
      </c>
      <c r="CS137" s="122"/>
      <c r="CT137" s="202"/>
      <c r="CU137" s="203"/>
      <c r="CV137" s="203"/>
      <c r="CW137" s="204"/>
      <c r="CY137" s="265"/>
      <c r="CZ137" s="76"/>
    </row>
    <row r="138" spans="1:104" s="18" customFormat="1" ht="13.8" hidden="1" thickBot="1" x14ac:dyDescent="0.3">
      <c r="A138" s="124"/>
      <c r="B138" s="125" t="str">
        <f t="shared" si="5"/>
        <v/>
      </c>
      <c r="C138" s="126"/>
      <c r="D138" s="127"/>
      <c r="E138" s="127"/>
      <c r="F138" s="127"/>
      <c r="G138" s="127"/>
      <c r="H138" s="127"/>
      <c r="I138" s="128"/>
      <c r="J138" s="128"/>
      <c r="K138" s="128"/>
      <c r="L138" s="128"/>
      <c r="M138" s="224"/>
      <c r="N138" s="128"/>
      <c r="O138" s="128"/>
      <c r="P138" s="125"/>
      <c r="Q138" s="224"/>
      <c r="R138" s="224"/>
      <c r="S138" s="125"/>
      <c r="T138" s="125"/>
      <c r="U138" s="125"/>
      <c r="V138" s="225"/>
      <c r="W138" s="225"/>
      <c r="X138" s="225"/>
      <c r="Y138" s="129"/>
      <c r="Z138" s="129"/>
      <c r="AA138" s="226"/>
      <c r="AB138" s="226"/>
      <c r="AC138" s="125"/>
      <c r="AD138" s="125"/>
      <c r="AE138" s="224"/>
      <c r="AF138" s="224"/>
      <c r="AG138" s="130"/>
      <c r="AH138" s="238" t="s">
        <v>141</v>
      </c>
      <c r="AI138" s="239"/>
      <c r="AJ138" s="131"/>
      <c r="AK138" s="132"/>
      <c r="AL138" s="132"/>
      <c r="AM138" s="132"/>
      <c r="AN138" s="132"/>
      <c r="AO138" s="132"/>
      <c r="AP138" s="133"/>
      <c r="AQ138" s="133">
        <f>SUM(AQ134:AQ137)</f>
        <v>0.36111111111111105</v>
      </c>
      <c r="AR138" s="133">
        <f>SUM(AR134:AR137)</f>
        <v>0.29166666666666669</v>
      </c>
      <c r="AS138" s="134">
        <f>SUM(AS134:AS137)</f>
        <v>3</v>
      </c>
      <c r="AT138" s="134"/>
      <c r="AU138" s="132"/>
      <c r="AV138" s="135"/>
      <c r="AW138" s="135"/>
      <c r="AX138" s="135"/>
      <c r="AY138" s="132"/>
      <c r="AZ138" s="132"/>
      <c r="BA138" s="132"/>
      <c r="BB138" s="132"/>
      <c r="BC138" s="136"/>
      <c r="BD138" s="135"/>
      <c r="BE138" s="135"/>
      <c r="BF138" s="137"/>
      <c r="BG138" s="137"/>
      <c r="BH138" s="239"/>
      <c r="BI138" s="239"/>
      <c r="BJ138" s="239"/>
      <c r="BK138" s="138"/>
      <c r="BL138" s="138"/>
      <c r="BM138" s="138"/>
      <c r="BN138" s="138"/>
      <c r="BO138" s="138"/>
      <c r="BP138" s="139"/>
      <c r="BQ138" s="139"/>
      <c r="BR138" s="139"/>
      <c r="BS138" s="139"/>
      <c r="BT138" s="140"/>
      <c r="BU138" s="140"/>
      <c r="BV138" s="140"/>
      <c r="BW138" s="132"/>
      <c r="BX138" s="132"/>
      <c r="BY138" s="132"/>
      <c r="BZ138" s="132"/>
      <c r="CA138" s="132"/>
      <c r="CB138" s="132"/>
      <c r="CC138" s="132"/>
      <c r="CD138" s="132"/>
      <c r="CE138" s="132"/>
      <c r="CF138" s="132"/>
      <c r="CG138" s="132"/>
      <c r="CH138" s="132"/>
      <c r="CI138" s="214"/>
      <c r="CJ138" s="132"/>
      <c r="CK138" s="135">
        <f>SUM(CK134:CK137)</f>
        <v>44.600842105263162</v>
      </c>
      <c r="CL138" s="132"/>
      <c r="CM138" s="135">
        <f>SUM(CM134:CM137)</f>
        <v>38.692500000000003</v>
      </c>
      <c r="CN138" s="135">
        <f>SUM(CN134:CN137)</f>
        <v>37.86061004784689</v>
      </c>
      <c r="CO138" s="135">
        <f>SUM(CO134:CO137)</f>
        <v>317361.11635554966</v>
      </c>
      <c r="CP138" s="135">
        <f>SUM(CP134:CP137)</f>
        <v>1205995.9759999998</v>
      </c>
      <c r="CQ138" s="135">
        <f>SUM(CQ134:CQ137)</f>
        <v>7.0610047846891177E-2</v>
      </c>
      <c r="CR138" s="132"/>
      <c r="CS138" s="132"/>
      <c r="CT138" s="132"/>
      <c r="CU138" s="132"/>
      <c r="CV138" s="132"/>
      <c r="CW138" s="141"/>
      <c r="CY138" s="214"/>
      <c r="CZ138" s="214"/>
    </row>
    <row r="139" spans="1:104" s="18" customFormat="1" x14ac:dyDescent="0.25">
      <c r="A139" s="100">
        <v>4501</v>
      </c>
      <c r="B139" s="51" t="str">
        <f>IF(AJ139="","",A139&amp;"-"&amp;AJ139&amp;"-"&amp;AH139)</f>
        <v>4501-500-1</v>
      </c>
      <c r="C139" s="52">
        <v>52</v>
      </c>
      <c r="D139" s="53" t="s">
        <v>277</v>
      </c>
      <c r="E139" s="53" t="s">
        <v>206</v>
      </c>
      <c r="F139" s="53" t="s">
        <v>574</v>
      </c>
      <c r="G139" s="53" t="s">
        <v>319</v>
      </c>
      <c r="H139" s="53"/>
      <c r="I139" s="70"/>
      <c r="J139" s="54"/>
      <c r="K139" s="54"/>
      <c r="L139" s="54"/>
      <c r="M139" s="218"/>
      <c r="N139" s="54"/>
      <c r="O139" s="54"/>
      <c r="P139" s="51"/>
      <c r="Q139" s="218"/>
      <c r="R139" s="218"/>
      <c r="S139" s="51"/>
      <c r="T139" s="51"/>
      <c r="U139" s="51"/>
      <c r="V139" s="219"/>
      <c r="W139" s="219"/>
      <c r="X139" s="220"/>
      <c r="Y139" s="55"/>
      <c r="Z139" s="55"/>
      <c r="AA139" s="219"/>
      <c r="AB139" s="219"/>
      <c r="AC139" s="51"/>
      <c r="AD139" s="51"/>
      <c r="AE139" s="218"/>
      <c r="AF139" s="218"/>
      <c r="AG139" s="55"/>
      <c r="AH139" s="56">
        <v>1</v>
      </c>
      <c r="AI139" s="57">
        <v>44336</v>
      </c>
      <c r="AJ139" s="58" t="s">
        <v>320</v>
      </c>
      <c r="AK139" s="59" t="s">
        <v>209</v>
      </c>
      <c r="AL139" s="59" t="s">
        <v>345</v>
      </c>
      <c r="AM139" s="60">
        <v>0.3576388888888889</v>
      </c>
      <c r="AN139" s="84">
        <v>0.37152777777777773</v>
      </c>
      <c r="AO139" s="84">
        <v>0.42708333333333331</v>
      </c>
      <c r="AP139" s="60">
        <v>0.43402777777777773</v>
      </c>
      <c r="AQ139" s="61">
        <f>IF(AP139&lt;AM139,(AP139+1)-AM139,AP139-AM139)</f>
        <v>7.638888888888884E-2</v>
      </c>
      <c r="AR139" s="61">
        <f>IF(AO139&lt;AN139,(AO139+1)-AN139,AO139-AN139)</f>
        <v>5.555555555555558E-2</v>
      </c>
      <c r="AS139" s="62">
        <f>IF(AR139&lt;&gt;0,1,"")</f>
        <v>1</v>
      </c>
      <c r="AT139" s="63">
        <f>IF(AM139&lt;&gt;0,AM139-(6/24)+1440,"")</f>
        <v>1440.1076388888889</v>
      </c>
      <c r="AU139" s="111">
        <v>6.7</v>
      </c>
      <c r="AV139" s="65"/>
      <c r="AW139" s="65"/>
      <c r="AX139" s="65"/>
      <c r="AY139" s="242">
        <v>14.6</v>
      </c>
      <c r="AZ139" s="66"/>
      <c r="BA139" s="64">
        <v>6.8</v>
      </c>
      <c r="BB139" s="66"/>
      <c r="BC139" s="51">
        <v>43089</v>
      </c>
      <c r="BD139" s="89">
        <f>BC139*0.0004536</f>
        <v>19.5451704</v>
      </c>
      <c r="BE139" s="67"/>
      <c r="BF139" s="68"/>
      <c r="BG139" s="68"/>
      <c r="BH139" s="69">
        <v>3</v>
      </c>
      <c r="BI139" s="70"/>
      <c r="BJ139" s="70"/>
      <c r="BK139" s="70"/>
      <c r="BL139" s="70"/>
      <c r="BM139" s="71"/>
      <c r="BN139" s="71"/>
      <c r="BO139" s="71"/>
      <c r="BP139" s="72">
        <v>3</v>
      </c>
      <c r="BQ139" s="73"/>
      <c r="BR139" s="73"/>
      <c r="BS139" s="73"/>
      <c r="BT139" s="74"/>
      <c r="BU139" s="75"/>
      <c r="BV139" s="74"/>
      <c r="BW139" s="51"/>
      <c r="BX139" s="51"/>
      <c r="BY139" s="51"/>
      <c r="BZ139" s="51"/>
      <c r="CA139" s="51"/>
      <c r="CB139" s="51"/>
      <c r="CC139" s="51"/>
      <c r="CD139" s="51"/>
      <c r="CE139" s="51"/>
      <c r="CF139" s="51"/>
      <c r="CG139" s="51"/>
      <c r="CH139" s="51"/>
      <c r="CI139" s="212">
        <v>17.939299999999999</v>
      </c>
      <c r="CJ139" s="51">
        <v>7899</v>
      </c>
      <c r="CK139" s="65">
        <f>((CJ139/3.8)*6.7)/1000</f>
        <v>13.927184210526317</v>
      </c>
      <c r="CL139" s="51"/>
      <c r="CM139" s="67">
        <f>((CL139*6.7)/1)/1000</f>
        <v>0</v>
      </c>
      <c r="CN139" s="67">
        <f>IF(A139="","",IF(CK139=0,CM139,CK139)/2.2)</f>
        <v>6.3305382775119616</v>
      </c>
      <c r="CO139" s="67">
        <f>IF(A139="","",(CP139/$BD$4))</f>
        <v>2078.6433022828655</v>
      </c>
      <c r="CP139" s="67">
        <f>IF(A139="","",IF(CJ139="",(AJ139*$BA$4),CJ139))</f>
        <v>7899</v>
      </c>
      <c r="CQ139" s="242">
        <f>CN139-AU139</f>
        <v>-0.36946172248803855</v>
      </c>
      <c r="CR139" s="67">
        <f>AY139-BA139</f>
        <v>7.8</v>
      </c>
      <c r="CS139" s="53"/>
      <c r="CT139" s="199">
        <v>44336</v>
      </c>
      <c r="CU139" s="200">
        <v>9.0277777777777776E-2</v>
      </c>
      <c r="CV139" s="200">
        <v>0.14930555555555555</v>
      </c>
      <c r="CW139" s="201" t="s">
        <v>523</v>
      </c>
      <c r="CY139" s="264" t="s">
        <v>697</v>
      </c>
      <c r="CZ139" s="228"/>
    </row>
    <row r="140" spans="1:104" s="18" customFormat="1" x14ac:dyDescent="0.25">
      <c r="A140" s="100">
        <v>4501</v>
      </c>
      <c r="B140" s="76" t="str">
        <f>IF(AJ140="","",A140&amp;"-"&amp;AJ140&amp;"-"&amp;AH140)</f>
        <v>4501-500-2</v>
      </c>
      <c r="C140" s="77">
        <v>52</v>
      </c>
      <c r="D140" s="83" t="s">
        <v>277</v>
      </c>
      <c r="E140" s="83" t="s">
        <v>206</v>
      </c>
      <c r="F140" s="83" t="s">
        <v>574</v>
      </c>
      <c r="G140" s="83" t="s">
        <v>319</v>
      </c>
      <c r="H140" s="76"/>
      <c r="I140" s="76"/>
      <c r="J140" s="78"/>
      <c r="K140" s="78"/>
      <c r="L140" s="78"/>
      <c r="M140" s="221"/>
      <c r="N140" s="78"/>
      <c r="O140" s="78"/>
      <c r="P140" s="76"/>
      <c r="Q140" s="221"/>
      <c r="R140" s="221"/>
      <c r="S140" s="76"/>
      <c r="T140" s="76"/>
      <c r="U140" s="76"/>
      <c r="V140" s="222"/>
      <c r="W140" s="222"/>
      <c r="X140" s="222"/>
      <c r="Y140" s="79"/>
      <c r="Z140" s="79"/>
      <c r="AA140" s="223"/>
      <c r="AB140" s="223"/>
      <c r="AC140" s="76"/>
      <c r="AD140" s="76"/>
      <c r="AE140" s="221"/>
      <c r="AF140" s="221"/>
      <c r="AG140" s="79"/>
      <c r="AH140" s="80">
        <v>2</v>
      </c>
      <c r="AI140" s="81">
        <v>44336</v>
      </c>
      <c r="AJ140" s="82" t="s">
        <v>320</v>
      </c>
      <c r="AK140" s="83" t="s">
        <v>345</v>
      </c>
      <c r="AL140" s="83" t="s">
        <v>251</v>
      </c>
      <c r="AM140" s="84">
        <v>0.5</v>
      </c>
      <c r="AN140" s="84">
        <v>0.51388888888888895</v>
      </c>
      <c r="AO140" s="84">
        <v>0.55555555555555558</v>
      </c>
      <c r="AP140" s="84">
        <v>0.57291666666666663</v>
      </c>
      <c r="AQ140" s="85">
        <f>IF(AP140&lt;AM140,(AP140+1)-AM140,AP140-AM140)</f>
        <v>7.291666666666663E-2</v>
      </c>
      <c r="AR140" s="85">
        <f>IF(AO140&lt;AN140,(AO140+1)-AN140,AO140-AN140)</f>
        <v>4.166666666666663E-2</v>
      </c>
      <c r="AS140" s="86">
        <f>IF(AR140&lt;&gt;0,1,"")</f>
        <v>1</v>
      </c>
      <c r="AT140" s="87">
        <f>IF(AM140&lt;&gt;0,AM140-(6/24)+1440,"")</f>
        <v>1440.25</v>
      </c>
      <c r="AU140" s="88">
        <v>12</v>
      </c>
      <c r="AV140" s="89"/>
      <c r="AW140" s="89"/>
      <c r="AX140" s="89"/>
      <c r="AY140" s="111">
        <v>19.7</v>
      </c>
      <c r="AZ140" s="88"/>
      <c r="BA140" s="88">
        <v>13.1</v>
      </c>
      <c r="BB140" s="88"/>
      <c r="BC140" s="90" t="s">
        <v>575</v>
      </c>
      <c r="BD140" s="89">
        <f>BC140*0.0004536</f>
        <v>39.060403200000003</v>
      </c>
      <c r="BE140" s="91"/>
      <c r="BF140" s="92"/>
      <c r="BG140" s="92"/>
      <c r="BH140" s="80">
        <v>4</v>
      </c>
      <c r="BI140" s="93"/>
      <c r="BJ140" s="93"/>
      <c r="BK140" s="93"/>
      <c r="BL140" s="93"/>
      <c r="BM140" s="94"/>
      <c r="BN140" s="94"/>
      <c r="BO140" s="94"/>
      <c r="BP140" s="95">
        <v>4</v>
      </c>
      <c r="BQ140" s="96"/>
      <c r="BR140" s="96"/>
      <c r="BS140" s="96"/>
      <c r="BT140" s="97"/>
      <c r="BU140" s="98"/>
      <c r="BV140" s="97"/>
      <c r="BW140" s="76"/>
      <c r="BX140" s="76"/>
      <c r="BY140" s="76"/>
      <c r="BZ140" s="76"/>
      <c r="CA140" s="76"/>
      <c r="CB140" s="76"/>
      <c r="CC140" s="76"/>
      <c r="CD140" s="76"/>
      <c r="CE140" s="76"/>
      <c r="CF140" s="76"/>
      <c r="CG140" s="76"/>
      <c r="CH140" s="76"/>
      <c r="CI140" s="212">
        <v>37.454300000000003</v>
      </c>
      <c r="CJ140" s="76"/>
      <c r="CK140" s="89">
        <f>((CJ140/3.8)*6.7)/1000</f>
        <v>0</v>
      </c>
      <c r="CL140" s="76">
        <v>4068</v>
      </c>
      <c r="CM140" s="91">
        <f>((CL140*6.7)/1)/1000</f>
        <v>27.255600000000001</v>
      </c>
      <c r="CN140" s="91">
        <f>IF(A140="","",IF(CK140=0,CM140,CK140)/2.2)</f>
        <v>12.38890909090909</v>
      </c>
      <c r="CO140" s="91">
        <f>IF(A140="","",(CP140/$BD$4))</f>
        <v>59681.983337706639</v>
      </c>
      <c r="CP140" s="91">
        <f>IF(A140="","",IF(CJ140="",(AJ140*$BA$4),CJ140))</f>
        <v>226796</v>
      </c>
      <c r="CQ140" s="99">
        <f>CN140-AU140</f>
        <v>0.38890909090908998</v>
      </c>
      <c r="CR140" s="91">
        <f>AY140-BA140</f>
        <v>6.6</v>
      </c>
      <c r="CS140" s="168"/>
      <c r="CT140" s="81"/>
      <c r="CU140" s="192"/>
      <c r="CV140" s="192"/>
      <c r="CW140" s="169"/>
      <c r="CY140" s="264" t="s">
        <v>697</v>
      </c>
      <c r="CZ140" s="83" t="s">
        <v>142</v>
      </c>
    </row>
    <row r="141" spans="1:104" s="18" customFormat="1" ht="13.8" thickBot="1" x14ac:dyDescent="0.3">
      <c r="A141" s="100">
        <v>4501</v>
      </c>
      <c r="B141" s="76" t="str">
        <f>IF(AJ141="","",A141&amp;"-"&amp;AJ141&amp;"-"&amp;AH141)</f>
        <v>4501-500-3</v>
      </c>
      <c r="C141" s="77">
        <v>52</v>
      </c>
      <c r="D141" s="83" t="s">
        <v>277</v>
      </c>
      <c r="E141" s="83" t="s">
        <v>206</v>
      </c>
      <c r="F141" s="83" t="s">
        <v>574</v>
      </c>
      <c r="G141" s="76" t="s">
        <v>319</v>
      </c>
      <c r="H141" s="76"/>
      <c r="I141" s="76"/>
      <c r="J141" s="78"/>
      <c r="K141" s="78"/>
      <c r="L141" s="78"/>
      <c r="M141" s="221"/>
      <c r="N141" s="78"/>
      <c r="O141" s="78"/>
      <c r="P141" s="76"/>
      <c r="Q141" s="221"/>
      <c r="R141" s="221"/>
      <c r="S141" s="76"/>
      <c r="T141" s="76"/>
      <c r="U141" s="76"/>
      <c r="V141" s="222"/>
      <c r="W141" s="222"/>
      <c r="X141" s="222"/>
      <c r="Y141" s="79"/>
      <c r="Z141" s="79"/>
      <c r="AA141" s="223"/>
      <c r="AB141" s="223"/>
      <c r="AC141" s="76"/>
      <c r="AD141" s="76"/>
      <c r="AE141" s="221"/>
      <c r="AF141" s="221"/>
      <c r="AG141" s="79"/>
      <c r="AH141" s="80">
        <v>3</v>
      </c>
      <c r="AI141" s="81">
        <v>44336</v>
      </c>
      <c r="AJ141" s="82" t="s">
        <v>320</v>
      </c>
      <c r="AK141" s="83" t="s">
        <v>251</v>
      </c>
      <c r="AL141" s="83" t="s">
        <v>321</v>
      </c>
      <c r="AM141" s="84">
        <v>0.60416666666666663</v>
      </c>
      <c r="AN141" s="84">
        <v>0.61111111111111105</v>
      </c>
      <c r="AO141" s="84">
        <v>0.75694444444444453</v>
      </c>
      <c r="AP141" s="84">
        <v>0.76388888888888884</v>
      </c>
      <c r="AQ141" s="85">
        <f>IF(AP141&lt;AM141,(AP141+1)-AM141,AP141-AM141)</f>
        <v>0.15972222222222221</v>
      </c>
      <c r="AR141" s="85">
        <f>IF(AO141&lt;AN141,(AO141+1)-AN141,AO141-AN141)</f>
        <v>0.14583333333333348</v>
      </c>
      <c r="AS141" s="86">
        <f>IF(AR141&lt;&gt;0,1,"")</f>
        <v>1</v>
      </c>
      <c r="AT141" s="87">
        <f>IF(AM141&lt;&gt;0,AM141-(6/24)+1440,"")</f>
        <v>1440.3541666666667</v>
      </c>
      <c r="AU141" s="88">
        <v>15.5</v>
      </c>
      <c r="AV141" s="89"/>
      <c r="AW141" s="89"/>
      <c r="AX141" s="89"/>
      <c r="AY141" s="88">
        <v>27.7</v>
      </c>
      <c r="AZ141" s="88"/>
      <c r="BA141" s="88">
        <v>7.4</v>
      </c>
      <c r="BB141" s="88"/>
      <c r="BC141" s="101" t="s">
        <v>575</v>
      </c>
      <c r="BD141" s="89">
        <f>BC141*0.0004536</f>
        <v>39.060403200000003</v>
      </c>
      <c r="BE141" s="91"/>
      <c r="BF141" s="92"/>
      <c r="BG141" s="92"/>
      <c r="BH141" s="80"/>
      <c r="BI141" s="93"/>
      <c r="BJ141" s="93"/>
      <c r="BK141" s="93"/>
      <c r="BL141" s="93"/>
      <c r="BM141" s="94"/>
      <c r="BN141" s="94"/>
      <c r="BO141" s="94"/>
      <c r="BP141" s="95"/>
      <c r="BQ141" s="96"/>
      <c r="BR141" s="96"/>
      <c r="BS141" s="96"/>
      <c r="BT141" s="97"/>
      <c r="BU141" s="98"/>
      <c r="BV141" s="97"/>
      <c r="BW141" s="76"/>
      <c r="BX141" s="76"/>
      <c r="BY141" s="76"/>
      <c r="BZ141" s="76"/>
      <c r="CA141" s="76"/>
      <c r="CB141" s="76"/>
      <c r="CC141" s="76"/>
      <c r="CD141" s="76"/>
      <c r="CE141" s="76"/>
      <c r="CF141" s="76"/>
      <c r="CG141" s="76"/>
      <c r="CH141" s="76"/>
      <c r="CI141" s="212">
        <v>37.454300000000003</v>
      </c>
      <c r="CJ141" s="76">
        <v>18631</v>
      </c>
      <c r="CK141" s="89">
        <f>((CJ141/3.8)*6.7)/1000</f>
        <v>32.849394736842108</v>
      </c>
      <c r="CL141" s="76"/>
      <c r="CM141" s="91">
        <f>((CL141*6.7)/1)/1000</f>
        <v>0</v>
      </c>
      <c r="CN141" s="91">
        <f>IF(A141="","",IF(CK141=0,CM141,CK141)/2.2)</f>
        <v>14.931543062200957</v>
      </c>
      <c r="CO141" s="91">
        <f>IF(A141="","",(CP141/$BD$4))</f>
        <v>4902.79824849121</v>
      </c>
      <c r="CP141" s="91">
        <f>IF(A141="","",IF(CJ141="",(AJ141*$BA$4),CJ141))</f>
        <v>18631</v>
      </c>
      <c r="CQ141" s="99">
        <f>CN141-AU141</f>
        <v>-0.56845693779904316</v>
      </c>
      <c r="CR141" s="91">
        <f>AY141-BA141</f>
        <v>20.299999999999997</v>
      </c>
      <c r="CS141" s="83"/>
      <c r="CT141" s="81"/>
      <c r="CU141" s="192"/>
      <c r="CV141" s="192"/>
      <c r="CW141" s="169"/>
      <c r="CY141" s="264" t="s">
        <v>697</v>
      </c>
      <c r="CZ141" s="76"/>
    </row>
    <row r="142" spans="1:104" s="18" customFormat="1" ht="13.8" hidden="1" thickBot="1" x14ac:dyDescent="0.3">
      <c r="A142" s="100"/>
      <c r="B142" s="76" t="str">
        <f>IF(AJ142="","",A142&amp;"-"&amp;AJ142&amp;"-"&amp;AH142)</f>
        <v/>
      </c>
      <c r="C142" s="77"/>
      <c r="D142" s="83"/>
      <c r="E142" s="83"/>
      <c r="F142" s="83"/>
      <c r="G142" s="76"/>
      <c r="H142" s="76"/>
      <c r="I142" s="76"/>
      <c r="J142" s="78"/>
      <c r="K142" s="78"/>
      <c r="L142" s="78"/>
      <c r="M142" s="221"/>
      <c r="N142" s="78"/>
      <c r="O142" s="78"/>
      <c r="P142" s="76"/>
      <c r="Q142" s="221"/>
      <c r="R142" s="221"/>
      <c r="S142" s="76"/>
      <c r="T142" s="76"/>
      <c r="U142" s="76"/>
      <c r="V142" s="222"/>
      <c r="W142" s="222"/>
      <c r="X142" s="222"/>
      <c r="Y142" s="79"/>
      <c r="Z142" s="79"/>
      <c r="AA142" s="223"/>
      <c r="AB142" s="223"/>
      <c r="AC142" s="76"/>
      <c r="AD142" s="76"/>
      <c r="AE142" s="221"/>
      <c r="AF142" s="221"/>
      <c r="AG142" s="79"/>
      <c r="AH142" s="102">
        <v>4</v>
      </c>
      <c r="AI142" s="103"/>
      <c r="AJ142" s="104"/>
      <c r="AK142" s="105"/>
      <c r="AL142" s="106"/>
      <c r="AM142" s="107"/>
      <c r="AN142" s="107"/>
      <c r="AO142" s="107"/>
      <c r="AP142" s="107"/>
      <c r="AQ142" s="108">
        <f>IF(AP142&lt;AM142,(AP142+1)-AM142,AP142-AM142)</f>
        <v>0</v>
      </c>
      <c r="AR142" s="108">
        <f>IF(AO142&lt;AN142,(AO142+1)-AN142,AO142-AN142)</f>
        <v>0</v>
      </c>
      <c r="AS142" s="109" t="str">
        <f>IF(AR142&lt;&gt;0,1,"")</f>
        <v/>
      </c>
      <c r="AT142" s="110" t="str">
        <f>IF(AM142&lt;&gt;0,AM142-(6/24)+1440,"")</f>
        <v/>
      </c>
      <c r="AU142" s="111"/>
      <c r="AV142" s="112"/>
      <c r="AW142" s="112"/>
      <c r="AX142" s="112"/>
      <c r="AY142" s="111"/>
      <c r="AZ142" s="111"/>
      <c r="BA142" s="111"/>
      <c r="BB142" s="111"/>
      <c r="BC142" s="113"/>
      <c r="BD142" s="112">
        <f>BC142*0.0004536</f>
        <v>0</v>
      </c>
      <c r="BE142" s="114"/>
      <c r="BF142" s="115"/>
      <c r="BG142" s="115"/>
      <c r="BH142" s="102"/>
      <c r="BI142" s="116"/>
      <c r="BJ142" s="116"/>
      <c r="BK142" s="116"/>
      <c r="BL142" s="116"/>
      <c r="BM142" s="117"/>
      <c r="BN142" s="117"/>
      <c r="BO142" s="117"/>
      <c r="BP142" s="118"/>
      <c r="BQ142" s="119"/>
      <c r="BR142" s="119"/>
      <c r="BS142" s="119"/>
      <c r="BT142" s="120"/>
      <c r="BU142" s="121"/>
      <c r="BV142" s="120"/>
      <c r="BW142" s="122"/>
      <c r="BX142" s="122"/>
      <c r="BY142" s="122"/>
      <c r="BZ142" s="122"/>
      <c r="CA142" s="122"/>
      <c r="CB142" s="122"/>
      <c r="CC142" s="122"/>
      <c r="CD142" s="122"/>
      <c r="CE142" s="122"/>
      <c r="CF142" s="122"/>
      <c r="CG142" s="122"/>
      <c r="CH142" s="122"/>
      <c r="CI142" s="213"/>
      <c r="CJ142" s="122"/>
      <c r="CK142" s="112">
        <f>((CJ142/3.8)*6.7)/1000</f>
        <v>0</v>
      </c>
      <c r="CL142" s="122"/>
      <c r="CM142" s="114">
        <f>((CL142*6.7)/1)/1000</f>
        <v>0</v>
      </c>
      <c r="CN142" s="114" t="str">
        <f>IF(A142="","",IF(CK142=0,CM142,CK142)/2.2)</f>
        <v/>
      </c>
      <c r="CO142" s="114" t="str">
        <f>IF(A142="","",(CP142/$BD$4))</f>
        <v/>
      </c>
      <c r="CP142" s="114" t="str">
        <f>IF(A142="","",IF(CJ142="",(AJ142*$BA$4),CJ142))</f>
        <v/>
      </c>
      <c r="CQ142" s="123"/>
      <c r="CR142" s="114">
        <f>AY142-BA142</f>
        <v>0</v>
      </c>
      <c r="CS142" s="122"/>
      <c r="CT142" s="202"/>
      <c r="CU142" s="203"/>
      <c r="CV142" s="203"/>
      <c r="CW142" s="204"/>
      <c r="CY142" s="265"/>
      <c r="CZ142" s="76"/>
    </row>
    <row r="143" spans="1:104" s="18" customFormat="1" ht="13.8" hidden="1" thickBot="1" x14ac:dyDescent="0.3">
      <c r="A143" s="124"/>
      <c r="B143" s="125" t="str">
        <f>IF(AJ143="","",A143&amp;"-"&amp;AJ143&amp;"-"&amp;AH143)</f>
        <v/>
      </c>
      <c r="C143" s="126"/>
      <c r="D143" s="127"/>
      <c r="E143" s="127"/>
      <c r="F143" s="127"/>
      <c r="G143" s="127"/>
      <c r="H143" s="127"/>
      <c r="I143" s="128"/>
      <c r="J143" s="128"/>
      <c r="K143" s="128"/>
      <c r="L143" s="128"/>
      <c r="M143" s="224"/>
      <c r="N143" s="128"/>
      <c r="O143" s="128"/>
      <c r="P143" s="125"/>
      <c r="Q143" s="224"/>
      <c r="R143" s="224"/>
      <c r="S143" s="125"/>
      <c r="T143" s="125"/>
      <c r="U143" s="125"/>
      <c r="V143" s="225"/>
      <c r="W143" s="225"/>
      <c r="X143" s="225"/>
      <c r="Y143" s="129"/>
      <c r="Z143" s="129"/>
      <c r="AA143" s="226"/>
      <c r="AB143" s="226"/>
      <c r="AC143" s="125"/>
      <c r="AD143" s="125"/>
      <c r="AE143" s="224"/>
      <c r="AF143" s="224"/>
      <c r="AG143" s="130"/>
      <c r="AH143" s="238" t="s">
        <v>141</v>
      </c>
      <c r="AI143" s="239"/>
      <c r="AJ143" s="131"/>
      <c r="AK143" s="132"/>
      <c r="AL143" s="132"/>
      <c r="AM143" s="132"/>
      <c r="AN143" s="132"/>
      <c r="AO143" s="132"/>
      <c r="AP143" s="133"/>
      <c r="AQ143" s="133">
        <f>SUM(AQ139:AQ142)</f>
        <v>0.30902777777777768</v>
      </c>
      <c r="AR143" s="133">
        <f>SUM(AR139:AR142)</f>
        <v>0.24305555555555569</v>
      </c>
      <c r="AS143" s="134">
        <f>SUM(AS139:AS142)</f>
        <v>3</v>
      </c>
      <c r="AT143" s="134"/>
      <c r="AU143" s="132"/>
      <c r="AV143" s="135"/>
      <c r="AW143" s="135"/>
      <c r="AX143" s="135"/>
      <c r="AY143" s="132"/>
      <c r="AZ143" s="132"/>
      <c r="BA143" s="132"/>
      <c r="BB143" s="132"/>
      <c r="BC143" s="136"/>
      <c r="BD143" s="135"/>
      <c r="BE143" s="135"/>
      <c r="BF143" s="137"/>
      <c r="BG143" s="137"/>
      <c r="BH143" s="239"/>
      <c r="BI143" s="239"/>
      <c r="BJ143" s="239"/>
      <c r="BK143" s="138"/>
      <c r="BL143" s="138"/>
      <c r="BM143" s="138"/>
      <c r="BN143" s="138"/>
      <c r="BO143" s="138"/>
      <c r="BP143" s="139"/>
      <c r="BQ143" s="139"/>
      <c r="BR143" s="139"/>
      <c r="BS143" s="139"/>
      <c r="BT143" s="140"/>
      <c r="BU143" s="140"/>
      <c r="BV143" s="140"/>
      <c r="BW143" s="132"/>
      <c r="BX143" s="132"/>
      <c r="BY143" s="132"/>
      <c r="BZ143" s="132"/>
      <c r="CA143" s="132"/>
      <c r="CB143" s="132"/>
      <c r="CC143" s="132"/>
      <c r="CD143" s="132"/>
      <c r="CE143" s="132"/>
      <c r="CF143" s="132"/>
      <c r="CG143" s="132"/>
      <c r="CH143" s="132"/>
      <c r="CI143" s="214"/>
      <c r="CJ143" s="132"/>
      <c r="CK143" s="135">
        <f>SUM(CK139:CK142)</f>
        <v>46.776578947368421</v>
      </c>
      <c r="CL143" s="132"/>
      <c r="CM143" s="135">
        <f>SUM(CM139:CM142)</f>
        <v>27.255600000000001</v>
      </c>
      <c r="CN143" s="135">
        <f>SUM(CN139:CN142)</f>
        <v>33.650990430622009</v>
      </c>
      <c r="CO143" s="135">
        <f>SUM(CO139:CO142)</f>
        <v>66663.424888480717</v>
      </c>
      <c r="CP143" s="135">
        <f>SUM(CP139:CP142)</f>
        <v>253326</v>
      </c>
      <c r="CQ143" s="135">
        <f>SUM(CQ139:CQ142)</f>
        <v>-0.54900956937799172</v>
      </c>
      <c r="CR143" s="132"/>
      <c r="CS143" s="132"/>
      <c r="CT143" s="132"/>
      <c r="CU143" s="132"/>
      <c r="CV143" s="132"/>
      <c r="CW143" s="141"/>
      <c r="CY143" s="214"/>
      <c r="CZ143" s="214"/>
    </row>
    <row r="144" spans="1:104" s="18" customFormat="1" x14ac:dyDescent="0.25">
      <c r="A144" s="100">
        <v>4502</v>
      </c>
      <c r="B144" s="51" t="str">
        <f t="shared" ref="B144:B153" si="6">IF(AJ144="","",A144&amp;"-"&amp;AJ144&amp;"-"&amp;AH144)</f>
        <v>4502-500-1</v>
      </c>
      <c r="C144" s="52">
        <v>52</v>
      </c>
      <c r="D144" s="53" t="s">
        <v>210</v>
      </c>
      <c r="E144" s="53" t="s">
        <v>273</v>
      </c>
      <c r="F144" s="53" t="s">
        <v>247</v>
      </c>
      <c r="G144" s="53" t="s">
        <v>249</v>
      </c>
      <c r="H144" s="53"/>
      <c r="I144" s="70"/>
      <c r="J144" s="54"/>
      <c r="K144" s="54"/>
      <c r="L144" s="54"/>
      <c r="M144" s="218"/>
      <c r="N144" s="54"/>
      <c r="O144" s="54"/>
      <c r="P144" s="51"/>
      <c r="Q144" s="218"/>
      <c r="R144" s="218"/>
      <c r="S144" s="51"/>
      <c r="T144" s="51"/>
      <c r="U144" s="51"/>
      <c r="V144" s="219"/>
      <c r="W144" s="219"/>
      <c r="X144" s="220"/>
      <c r="Y144" s="55"/>
      <c r="Z144" s="55"/>
      <c r="AA144" s="219"/>
      <c r="AB144" s="219"/>
      <c r="AC144" s="51"/>
      <c r="AD144" s="51"/>
      <c r="AE144" s="218"/>
      <c r="AF144" s="218"/>
      <c r="AG144" s="55"/>
      <c r="AH144" s="56">
        <v>1</v>
      </c>
      <c r="AI144" s="57">
        <v>44336</v>
      </c>
      <c r="AJ144" s="58" t="s">
        <v>320</v>
      </c>
      <c r="AK144" s="59" t="s">
        <v>321</v>
      </c>
      <c r="AL144" s="59" t="s">
        <v>327</v>
      </c>
      <c r="AM144" s="60">
        <v>0.79166666666666663</v>
      </c>
      <c r="AN144" s="84">
        <v>0.8125</v>
      </c>
      <c r="AO144" s="84">
        <v>0.89583333333333337</v>
      </c>
      <c r="AP144" s="60">
        <v>0.90972222222222221</v>
      </c>
      <c r="AQ144" s="61">
        <f>IF(AP144&lt;AM144,(AP144+1)-AM144,AP144-AM144)</f>
        <v>0.11805555555555558</v>
      </c>
      <c r="AR144" s="61">
        <f>IF(AO144&lt;AN144,(AO144+1)-AN144,AO144-AN144)</f>
        <v>8.333333333333337E-2</v>
      </c>
      <c r="AS144" s="62">
        <f>IF(AR144&lt;&gt;0,1,"")</f>
        <v>1</v>
      </c>
      <c r="AT144" s="63">
        <f>IF(AM144&lt;&gt;0,AM144-(6/24)+1440,"")</f>
        <v>1440.5416666666667</v>
      </c>
      <c r="AU144" s="111">
        <v>10.5</v>
      </c>
      <c r="AV144" s="65"/>
      <c r="AW144" s="65"/>
      <c r="AX144" s="65"/>
      <c r="AY144" s="242">
        <v>18.3</v>
      </c>
      <c r="AZ144" s="66"/>
      <c r="BA144" s="64">
        <v>8.3000000000000007</v>
      </c>
      <c r="BB144" s="66"/>
      <c r="BC144" s="51">
        <v>20020</v>
      </c>
      <c r="BD144" s="89">
        <f>BC144*0.0004536</f>
        <v>9.0810720000000007</v>
      </c>
      <c r="BE144" s="67"/>
      <c r="BF144" s="68"/>
      <c r="BG144" s="68"/>
      <c r="BH144" s="69">
        <v>3</v>
      </c>
      <c r="BI144" s="70"/>
      <c r="BJ144" s="70"/>
      <c r="BK144" s="70"/>
      <c r="BL144" s="70"/>
      <c r="BM144" s="71"/>
      <c r="BN144" s="71"/>
      <c r="BO144" s="71"/>
      <c r="BP144" s="72">
        <v>3</v>
      </c>
      <c r="BQ144" s="73"/>
      <c r="BR144" s="73"/>
      <c r="BS144" s="73"/>
      <c r="BT144" s="74"/>
      <c r="BU144" s="75"/>
      <c r="BV144" s="74"/>
      <c r="BW144" s="51"/>
      <c r="BX144" s="51"/>
      <c r="BY144" s="51"/>
      <c r="BZ144" s="51"/>
      <c r="CA144" s="51"/>
      <c r="CB144" s="51"/>
      <c r="CC144" s="51"/>
      <c r="CD144" s="51"/>
      <c r="CE144" s="51"/>
      <c r="CF144" s="51"/>
      <c r="CG144" s="51"/>
      <c r="CH144" s="51"/>
      <c r="CI144" s="212">
        <v>6.0712999999999999</v>
      </c>
      <c r="CJ144" s="51"/>
      <c r="CK144" s="65">
        <f>((CJ144/3.8)*6.7)/1000</f>
        <v>0</v>
      </c>
      <c r="CL144" s="51">
        <v>3458</v>
      </c>
      <c r="CM144" s="67">
        <f>((CL144*6.7)/1)/1000</f>
        <v>23.168600000000001</v>
      </c>
      <c r="CN144" s="67">
        <f>IF(A144="","",IF(CK144=0,CM144,CK144)/2.2)</f>
        <v>10.531181818181818</v>
      </c>
      <c r="CO144" s="67">
        <f>IF(A144="","",(CP144/$BD$4))</f>
        <v>59681.983337706639</v>
      </c>
      <c r="CP144" s="67">
        <f>IF(A144="","",IF(CJ144="",(AJ144*$BA$4),CJ144))</f>
        <v>226796</v>
      </c>
      <c r="CQ144" s="242">
        <f>CN144-AU144</f>
        <v>3.1181818181817533E-2</v>
      </c>
      <c r="CR144" s="67">
        <f>AY144-BA144</f>
        <v>10</v>
      </c>
      <c r="CS144" s="53" t="s">
        <v>142</v>
      </c>
      <c r="CT144" s="199"/>
      <c r="CU144" s="200"/>
      <c r="CV144" s="200"/>
      <c r="CW144" s="201"/>
      <c r="CY144" s="264" t="s">
        <v>697</v>
      </c>
      <c r="CZ144" s="228"/>
    </row>
    <row r="145" spans="1:104" s="18" customFormat="1" ht="13.8" thickBot="1" x14ac:dyDescent="0.3">
      <c r="A145" s="100">
        <v>4502</v>
      </c>
      <c r="B145" s="76" t="str">
        <f t="shared" si="6"/>
        <v>4502-501-2</v>
      </c>
      <c r="C145" s="77">
        <v>52</v>
      </c>
      <c r="D145" s="83" t="s">
        <v>210</v>
      </c>
      <c r="E145" s="83" t="s">
        <v>273</v>
      </c>
      <c r="F145" s="83" t="s">
        <v>247</v>
      </c>
      <c r="G145" s="83" t="s">
        <v>249</v>
      </c>
      <c r="H145" s="76"/>
      <c r="I145" s="76"/>
      <c r="J145" s="78"/>
      <c r="K145" s="78"/>
      <c r="L145" s="78"/>
      <c r="M145" s="221"/>
      <c r="N145" s="78"/>
      <c r="O145" s="78"/>
      <c r="P145" s="76"/>
      <c r="Q145" s="221"/>
      <c r="R145" s="221"/>
      <c r="S145" s="76"/>
      <c r="T145" s="76"/>
      <c r="U145" s="76"/>
      <c r="V145" s="222"/>
      <c r="W145" s="222"/>
      <c r="X145" s="222"/>
      <c r="Y145" s="79"/>
      <c r="Z145" s="79"/>
      <c r="AA145" s="223"/>
      <c r="AB145" s="223"/>
      <c r="AC145" s="76"/>
      <c r="AD145" s="76"/>
      <c r="AE145" s="221"/>
      <c r="AF145" s="221"/>
      <c r="AG145" s="79"/>
      <c r="AH145" s="80">
        <v>2</v>
      </c>
      <c r="AI145" s="81">
        <v>44336</v>
      </c>
      <c r="AJ145" s="82" t="s">
        <v>326</v>
      </c>
      <c r="AK145" s="83" t="s">
        <v>327</v>
      </c>
      <c r="AL145" s="83" t="s">
        <v>209</v>
      </c>
      <c r="AM145" s="84">
        <v>0.97222222222222221</v>
      </c>
      <c r="AN145" s="84">
        <v>0.99652777777777779</v>
      </c>
      <c r="AO145" s="84">
        <v>0.14930555555555555</v>
      </c>
      <c r="AP145" s="84">
        <v>0.15972222222222224</v>
      </c>
      <c r="AQ145" s="85">
        <f>IF(AP145&lt;AM145,(AP145+1)-AM145,AP145-AM145)</f>
        <v>0.18750000000000011</v>
      </c>
      <c r="AR145" s="85">
        <f>IF(AO145&lt;AN145,(AO145+1)-AN145,AO145-AN145)</f>
        <v>0.15277777777777779</v>
      </c>
      <c r="AS145" s="86">
        <f>IF(AR145&lt;&gt;0,1,"")</f>
        <v>1</v>
      </c>
      <c r="AT145" s="87">
        <f>IF(AM145&lt;&gt;0,AM145-(6/24)+1440,"")</f>
        <v>1440.7222222222222</v>
      </c>
      <c r="AU145" s="88">
        <v>22.6</v>
      </c>
      <c r="AV145" s="89"/>
      <c r="AW145" s="89"/>
      <c r="AX145" s="89"/>
      <c r="AY145" s="111">
        <v>31.4</v>
      </c>
      <c r="AZ145" s="88"/>
      <c r="BA145" s="254">
        <v>10.3</v>
      </c>
      <c r="BB145" s="88"/>
      <c r="BC145" s="90" t="s">
        <v>576</v>
      </c>
      <c r="BD145" s="89">
        <f>BC145*0.0004536</f>
        <v>20.865600000000001</v>
      </c>
      <c r="BE145" s="91"/>
      <c r="BF145" s="92"/>
      <c r="BG145" s="92"/>
      <c r="BH145" s="80">
        <v>4</v>
      </c>
      <c r="BI145" s="93"/>
      <c r="BJ145" s="93"/>
      <c r="BK145" s="93"/>
      <c r="BL145" s="93"/>
      <c r="BM145" s="94"/>
      <c r="BN145" s="94"/>
      <c r="BO145" s="94"/>
      <c r="BP145" s="95">
        <v>4</v>
      </c>
      <c r="BQ145" s="96"/>
      <c r="BR145" s="96"/>
      <c r="BS145" s="96"/>
      <c r="BT145" s="97"/>
      <c r="BU145" s="98"/>
      <c r="BV145" s="97"/>
      <c r="BW145" s="76"/>
      <c r="BX145" s="76"/>
      <c r="BY145" s="76"/>
      <c r="BZ145" s="76"/>
      <c r="CA145" s="76"/>
      <c r="CB145" s="76"/>
      <c r="CC145" s="76"/>
      <c r="CD145" s="76"/>
      <c r="CE145" s="76"/>
      <c r="CF145" s="76"/>
      <c r="CG145" s="76"/>
      <c r="CH145" s="76"/>
      <c r="CI145" s="212">
        <v>20.908000000000001</v>
      </c>
      <c r="CJ145" s="76"/>
      <c r="CK145" s="89">
        <f>((CJ145/3.8)*6.7)/1000</f>
        <v>0</v>
      </c>
      <c r="CL145" s="76">
        <v>7449</v>
      </c>
      <c r="CM145" s="91">
        <f>((CL145*6.7)/1)/1000</f>
        <v>49.908300000000004</v>
      </c>
      <c r="CN145" s="91">
        <f>IF(A145="","",IF(CK145=0,CM145,CK145)/2.2)</f>
        <v>22.685590909090909</v>
      </c>
      <c r="CO145" s="91">
        <f>IF(A145="","",(CP145/$BD$4))</f>
        <v>59801.347304382056</v>
      </c>
      <c r="CP145" s="91">
        <f>IF(A145="","",IF(CJ145="",(AJ145*$BA$4),CJ145))</f>
        <v>227249.592</v>
      </c>
      <c r="CQ145" s="99">
        <f>CN145-AU145</f>
        <v>8.5590909090907275E-2</v>
      </c>
      <c r="CR145" s="91">
        <f>AY145-BA145</f>
        <v>21.099999999999998</v>
      </c>
      <c r="CS145" s="168" t="s">
        <v>333</v>
      </c>
      <c r="CT145" s="81">
        <v>44337</v>
      </c>
      <c r="CU145" s="192">
        <v>0.95138888888888884</v>
      </c>
      <c r="CV145" s="192">
        <v>0.98263888888888884</v>
      </c>
      <c r="CW145" s="169" t="s">
        <v>522</v>
      </c>
      <c r="CY145" s="264" t="s">
        <v>697</v>
      </c>
      <c r="CZ145" s="83" t="s">
        <v>142</v>
      </c>
    </row>
    <row r="146" spans="1:104" s="18" customFormat="1" ht="13.8" hidden="1" thickBot="1" x14ac:dyDescent="0.3">
      <c r="A146" s="100"/>
      <c r="B146" s="76" t="str">
        <f t="shared" si="6"/>
        <v/>
      </c>
      <c r="C146" s="77" t="s">
        <v>142</v>
      </c>
      <c r="D146" s="83"/>
      <c r="E146" s="83"/>
      <c r="F146" s="83"/>
      <c r="G146" s="76"/>
      <c r="H146" s="76"/>
      <c r="I146" s="76"/>
      <c r="J146" s="78"/>
      <c r="K146" s="78"/>
      <c r="L146" s="78"/>
      <c r="M146" s="221"/>
      <c r="N146" s="78"/>
      <c r="O146" s="78"/>
      <c r="P146" s="76"/>
      <c r="Q146" s="221"/>
      <c r="R146" s="221"/>
      <c r="S146" s="76"/>
      <c r="T146" s="76"/>
      <c r="U146" s="76"/>
      <c r="V146" s="222"/>
      <c r="W146" s="222"/>
      <c r="X146" s="222"/>
      <c r="Y146" s="79"/>
      <c r="Z146" s="79"/>
      <c r="AA146" s="223"/>
      <c r="AB146" s="223"/>
      <c r="AC146" s="76"/>
      <c r="AD146" s="76"/>
      <c r="AE146" s="221"/>
      <c r="AF146" s="221"/>
      <c r="AG146" s="79"/>
      <c r="AH146" s="80">
        <v>3</v>
      </c>
      <c r="AI146" s="81"/>
      <c r="AJ146" s="82"/>
      <c r="AK146" s="83"/>
      <c r="AL146" s="83"/>
      <c r="AM146" s="84"/>
      <c r="AN146" s="84"/>
      <c r="AO146" s="84"/>
      <c r="AP146" s="84"/>
      <c r="AQ146" s="85">
        <f>IF(AP146&lt;AM146,(AP146+1)-AM146,AP146-AM146)</f>
        <v>0</v>
      </c>
      <c r="AR146" s="85">
        <f>IF(AO146&lt;AN146,(AO146+1)-AN146,AO146-AN146)</f>
        <v>0</v>
      </c>
      <c r="AS146" s="86" t="str">
        <f>IF(AR146&lt;&gt;0,1,"")</f>
        <v/>
      </c>
      <c r="AT146" s="87" t="str">
        <f>IF(AM146&lt;&gt;0,AM146-(6/24)+1440,"")</f>
        <v/>
      </c>
      <c r="AU146" s="88"/>
      <c r="AV146" s="89"/>
      <c r="AW146" s="89"/>
      <c r="AX146" s="89"/>
      <c r="AY146" s="88"/>
      <c r="AZ146" s="88"/>
      <c r="BA146" s="88"/>
      <c r="BB146" s="88"/>
      <c r="BC146" s="101"/>
      <c r="BD146" s="89">
        <f>BC146*0.0004536</f>
        <v>0</v>
      </c>
      <c r="BE146" s="91"/>
      <c r="BF146" s="92"/>
      <c r="BG146" s="92"/>
      <c r="BH146" s="80"/>
      <c r="BI146" s="93"/>
      <c r="BJ146" s="93"/>
      <c r="BK146" s="93"/>
      <c r="BL146" s="93"/>
      <c r="BM146" s="94"/>
      <c r="BN146" s="94"/>
      <c r="BO146" s="94"/>
      <c r="BP146" s="95"/>
      <c r="BQ146" s="96"/>
      <c r="BR146" s="96"/>
      <c r="BS146" s="96"/>
      <c r="BT146" s="97"/>
      <c r="BU146" s="98"/>
      <c r="BV146" s="97"/>
      <c r="BW146" s="76"/>
      <c r="BX146" s="76"/>
      <c r="BY146" s="76"/>
      <c r="BZ146" s="76"/>
      <c r="CA146" s="76"/>
      <c r="CB146" s="76"/>
      <c r="CC146" s="76"/>
      <c r="CD146" s="76"/>
      <c r="CE146" s="76"/>
      <c r="CF146" s="76"/>
      <c r="CG146" s="76"/>
      <c r="CH146" s="76"/>
      <c r="CI146" s="212"/>
      <c r="CJ146" s="76"/>
      <c r="CK146" s="89">
        <f>((CJ146/3.8)*6.7)/1000</f>
        <v>0</v>
      </c>
      <c r="CL146" s="76"/>
      <c r="CM146" s="91">
        <f>((CL146*6.7)/1)/1000</f>
        <v>0</v>
      </c>
      <c r="CN146" s="91" t="str">
        <f>IF(A146="","",IF(CK146=0,CM146,CK146)/2.2)</f>
        <v/>
      </c>
      <c r="CO146" s="91" t="str">
        <f>IF(A146="","",(CP146/$BD$4))</f>
        <v/>
      </c>
      <c r="CP146" s="91" t="str">
        <f>IF(A146="","",IF(CJ146="",(AJ146*$BA$4),CJ146))</f>
        <v/>
      </c>
      <c r="CQ146" s="99"/>
      <c r="CR146" s="91">
        <f>AY146-BA146</f>
        <v>0</v>
      </c>
      <c r="CS146" s="83" t="s">
        <v>142</v>
      </c>
      <c r="CT146" s="81"/>
      <c r="CU146" s="192"/>
      <c r="CV146" s="192"/>
      <c r="CW146" s="169"/>
      <c r="CY146" s="264"/>
      <c r="CZ146" s="76"/>
    </row>
    <row r="147" spans="1:104" s="18" customFormat="1" ht="13.8" hidden="1" thickBot="1" x14ac:dyDescent="0.3">
      <c r="A147" s="100"/>
      <c r="B147" s="76" t="str">
        <f t="shared" si="6"/>
        <v/>
      </c>
      <c r="C147" s="77"/>
      <c r="D147" s="83"/>
      <c r="E147" s="83"/>
      <c r="F147" s="83"/>
      <c r="G147" s="76"/>
      <c r="H147" s="76"/>
      <c r="I147" s="76"/>
      <c r="J147" s="78"/>
      <c r="K147" s="78"/>
      <c r="L147" s="78"/>
      <c r="M147" s="221"/>
      <c r="N147" s="78"/>
      <c r="O147" s="78"/>
      <c r="P147" s="76"/>
      <c r="Q147" s="221"/>
      <c r="R147" s="221"/>
      <c r="S147" s="76"/>
      <c r="T147" s="76"/>
      <c r="U147" s="76"/>
      <c r="V147" s="222"/>
      <c r="W147" s="222"/>
      <c r="X147" s="222"/>
      <c r="Y147" s="79"/>
      <c r="Z147" s="79"/>
      <c r="AA147" s="223"/>
      <c r="AB147" s="223"/>
      <c r="AC147" s="76"/>
      <c r="AD147" s="76"/>
      <c r="AE147" s="221"/>
      <c r="AF147" s="221"/>
      <c r="AG147" s="79"/>
      <c r="AH147" s="102">
        <v>4</v>
      </c>
      <c r="AI147" s="103"/>
      <c r="AJ147" s="104"/>
      <c r="AK147" s="105"/>
      <c r="AL147" s="106"/>
      <c r="AM147" s="107"/>
      <c r="AN147" s="107"/>
      <c r="AO147" s="107"/>
      <c r="AP147" s="107"/>
      <c r="AQ147" s="108">
        <f>IF(AP147&lt;AM147,(AP147+1)-AM147,AP147-AM147)</f>
        <v>0</v>
      </c>
      <c r="AR147" s="108">
        <f>IF(AO147&lt;AN147,(AO147+1)-AN147,AO147-AN147)</f>
        <v>0</v>
      </c>
      <c r="AS147" s="109" t="str">
        <f>IF(AR147&lt;&gt;0,1,"")</f>
        <v/>
      </c>
      <c r="AT147" s="110" t="str">
        <f>IF(AM147&lt;&gt;0,AM147-(6/24)+1440,"")</f>
        <v/>
      </c>
      <c r="AU147" s="111"/>
      <c r="AV147" s="112"/>
      <c r="AW147" s="112"/>
      <c r="AX147" s="112"/>
      <c r="AY147" s="111"/>
      <c r="AZ147" s="111"/>
      <c r="BA147" s="111"/>
      <c r="BB147" s="111"/>
      <c r="BC147" s="113"/>
      <c r="BD147" s="112">
        <f>BC147*0.0004536</f>
        <v>0</v>
      </c>
      <c r="BE147" s="114"/>
      <c r="BF147" s="115"/>
      <c r="BG147" s="115"/>
      <c r="BH147" s="102"/>
      <c r="BI147" s="116"/>
      <c r="BJ147" s="116"/>
      <c r="BK147" s="116"/>
      <c r="BL147" s="116"/>
      <c r="BM147" s="117"/>
      <c r="BN147" s="117"/>
      <c r="BO147" s="117"/>
      <c r="BP147" s="118"/>
      <c r="BQ147" s="119"/>
      <c r="BR147" s="119"/>
      <c r="BS147" s="119"/>
      <c r="BT147" s="120"/>
      <c r="BU147" s="121"/>
      <c r="BV147" s="120"/>
      <c r="BW147" s="122"/>
      <c r="BX147" s="122"/>
      <c r="BY147" s="122"/>
      <c r="BZ147" s="122"/>
      <c r="CA147" s="122"/>
      <c r="CB147" s="122"/>
      <c r="CC147" s="122"/>
      <c r="CD147" s="122"/>
      <c r="CE147" s="122"/>
      <c r="CF147" s="122"/>
      <c r="CG147" s="122"/>
      <c r="CH147" s="122"/>
      <c r="CI147" s="213"/>
      <c r="CJ147" s="122"/>
      <c r="CK147" s="112">
        <f>((CJ147/3.8)*6.7)/1000</f>
        <v>0</v>
      </c>
      <c r="CL147" s="122"/>
      <c r="CM147" s="114">
        <f>((CL147*6.7)/1)/1000</f>
        <v>0</v>
      </c>
      <c r="CN147" s="114" t="str">
        <f>IF(A147="","",IF(CK147=0,CM147,CK147)/2.2)</f>
        <v/>
      </c>
      <c r="CO147" s="114" t="str">
        <f>IF(A147="","",(CP147/$BD$4))</f>
        <v/>
      </c>
      <c r="CP147" s="114" t="str">
        <f>IF(A147="","",IF(CJ147="",(AJ147*$BA$4),CJ147))</f>
        <v/>
      </c>
      <c r="CQ147" s="123"/>
      <c r="CR147" s="114">
        <f>AY147-BA147</f>
        <v>0</v>
      </c>
      <c r="CS147" s="122"/>
      <c r="CT147" s="202"/>
      <c r="CU147" s="203"/>
      <c r="CV147" s="203"/>
      <c r="CW147" s="204"/>
      <c r="CY147" s="265"/>
      <c r="CZ147" s="76"/>
    </row>
    <row r="148" spans="1:104" s="18" customFormat="1" ht="13.8" hidden="1" thickBot="1" x14ac:dyDescent="0.3">
      <c r="A148" s="124"/>
      <c r="B148" s="125" t="str">
        <f t="shared" si="6"/>
        <v/>
      </c>
      <c r="C148" s="126"/>
      <c r="D148" s="127"/>
      <c r="E148" s="127"/>
      <c r="F148" s="127"/>
      <c r="G148" s="127"/>
      <c r="H148" s="127"/>
      <c r="I148" s="128"/>
      <c r="J148" s="128"/>
      <c r="K148" s="128"/>
      <c r="L148" s="128"/>
      <c r="M148" s="224"/>
      <c r="N148" s="128"/>
      <c r="O148" s="128"/>
      <c r="P148" s="125"/>
      <c r="Q148" s="224"/>
      <c r="R148" s="224"/>
      <c r="S148" s="125"/>
      <c r="T148" s="125"/>
      <c r="U148" s="125"/>
      <c r="V148" s="225"/>
      <c r="W148" s="225"/>
      <c r="X148" s="225"/>
      <c r="Y148" s="129"/>
      <c r="Z148" s="129"/>
      <c r="AA148" s="226"/>
      <c r="AB148" s="226"/>
      <c r="AC148" s="125"/>
      <c r="AD148" s="125"/>
      <c r="AE148" s="224"/>
      <c r="AF148" s="224"/>
      <c r="AG148" s="130"/>
      <c r="AH148" s="238" t="s">
        <v>141</v>
      </c>
      <c r="AI148" s="239"/>
      <c r="AJ148" s="131"/>
      <c r="AK148" s="132"/>
      <c r="AL148" s="132"/>
      <c r="AM148" s="132"/>
      <c r="AN148" s="132"/>
      <c r="AO148" s="132"/>
      <c r="AP148" s="133"/>
      <c r="AQ148" s="133">
        <f>SUM(AQ144:AQ147)</f>
        <v>0.30555555555555569</v>
      </c>
      <c r="AR148" s="133">
        <f>SUM(AR144:AR147)</f>
        <v>0.23611111111111116</v>
      </c>
      <c r="AS148" s="134">
        <f>SUM(AS144:AS147)</f>
        <v>2</v>
      </c>
      <c r="AT148" s="134"/>
      <c r="AU148" s="132"/>
      <c r="AV148" s="135"/>
      <c r="AW148" s="135"/>
      <c r="AX148" s="135"/>
      <c r="AY148" s="132"/>
      <c r="AZ148" s="132"/>
      <c r="BA148" s="132"/>
      <c r="BB148" s="132"/>
      <c r="BC148" s="136"/>
      <c r="BD148" s="135"/>
      <c r="BE148" s="135"/>
      <c r="BF148" s="137"/>
      <c r="BG148" s="137"/>
      <c r="BH148" s="239"/>
      <c r="BI148" s="239"/>
      <c r="BJ148" s="239"/>
      <c r="BK148" s="138"/>
      <c r="BL148" s="138"/>
      <c r="BM148" s="138"/>
      <c r="BN148" s="138"/>
      <c r="BO148" s="138"/>
      <c r="BP148" s="139"/>
      <c r="BQ148" s="139"/>
      <c r="BR148" s="139"/>
      <c r="BS148" s="139"/>
      <c r="BT148" s="140"/>
      <c r="BU148" s="140"/>
      <c r="BV148" s="140"/>
      <c r="BW148" s="132"/>
      <c r="BX148" s="132"/>
      <c r="BY148" s="132"/>
      <c r="BZ148" s="132"/>
      <c r="CA148" s="132"/>
      <c r="CB148" s="132"/>
      <c r="CC148" s="132"/>
      <c r="CD148" s="132"/>
      <c r="CE148" s="132"/>
      <c r="CF148" s="132"/>
      <c r="CG148" s="132"/>
      <c r="CH148" s="132"/>
      <c r="CI148" s="214"/>
      <c r="CJ148" s="132"/>
      <c r="CK148" s="135">
        <f>SUM(CK144:CK147)</f>
        <v>0</v>
      </c>
      <c r="CL148" s="132"/>
      <c r="CM148" s="135">
        <f>SUM(CM144:CM147)</f>
        <v>73.076900000000009</v>
      </c>
      <c r="CN148" s="135">
        <f>SUM(CN144:CN147)</f>
        <v>33.216772727272726</v>
      </c>
      <c r="CO148" s="135">
        <f>SUM(CO144:CO147)</f>
        <v>119483.33064208869</v>
      </c>
      <c r="CP148" s="135">
        <f>SUM(CP144:CP147)</f>
        <v>454045.592</v>
      </c>
      <c r="CQ148" s="135">
        <f>SUM(CQ144:CQ147)</f>
        <v>0.11677272727272481</v>
      </c>
      <c r="CR148" s="132"/>
      <c r="CS148" s="132"/>
      <c r="CT148" s="132"/>
      <c r="CU148" s="132"/>
      <c r="CV148" s="132"/>
      <c r="CW148" s="141"/>
      <c r="CY148" s="214"/>
      <c r="CZ148" s="214"/>
    </row>
    <row r="149" spans="1:104" s="18" customFormat="1" x14ac:dyDescent="0.25">
      <c r="A149" s="100">
        <v>4503</v>
      </c>
      <c r="B149" s="51" t="str">
        <f t="shared" si="6"/>
        <v>4503-302-1</v>
      </c>
      <c r="C149" s="52">
        <v>53</v>
      </c>
      <c r="D149" s="53" t="s">
        <v>349</v>
      </c>
      <c r="E149" s="53" t="s">
        <v>307</v>
      </c>
      <c r="F149" s="53"/>
      <c r="G149" s="53"/>
      <c r="H149" s="53"/>
      <c r="I149" s="70"/>
      <c r="J149" s="54"/>
      <c r="K149" s="54"/>
      <c r="L149" s="54"/>
      <c r="M149" s="218"/>
      <c r="N149" s="54"/>
      <c r="O149" s="54"/>
      <c r="P149" s="51"/>
      <c r="Q149" s="218"/>
      <c r="R149" s="218"/>
      <c r="S149" s="51"/>
      <c r="T149" s="51"/>
      <c r="U149" s="51"/>
      <c r="V149" s="219"/>
      <c r="W149" s="219"/>
      <c r="X149" s="220"/>
      <c r="Y149" s="55"/>
      <c r="Z149" s="55"/>
      <c r="AA149" s="219"/>
      <c r="AB149" s="219"/>
      <c r="AC149" s="51"/>
      <c r="AD149" s="51"/>
      <c r="AE149" s="218"/>
      <c r="AF149" s="218"/>
      <c r="AG149" s="55"/>
      <c r="AH149" s="56">
        <v>1</v>
      </c>
      <c r="AI149" s="57">
        <v>44337</v>
      </c>
      <c r="AJ149" s="58" t="s">
        <v>382</v>
      </c>
      <c r="AK149" s="59" t="s">
        <v>209</v>
      </c>
      <c r="AL149" s="59" t="s">
        <v>244</v>
      </c>
      <c r="AM149" s="60">
        <v>0.26041666666666669</v>
      </c>
      <c r="AN149" s="84">
        <v>0.27777777777777779</v>
      </c>
      <c r="AO149" s="84">
        <v>0.4236111111111111</v>
      </c>
      <c r="AP149" s="60">
        <v>0.44097222222222227</v>
      </c>
      <c r="AQ149" s="61">
        <f>IF(AP149&lt;AM149,(AP149+1)-AM149,AP149-AM149)</f>
        <v>0.18055555555555558</v>
      </c>
      <c r="AR149" s="61">
        <f>IF(AO149&lt;AN149,(AO149+1)-AN149,AO149-AN149)</f>
        <v>0.14583333333333331</v>
      </c>
      <c r="AS149" s="62">
        <f>IF(AR149&lt;&gt;0,1,"")</f>
        <v>1</v>
      </c>
      <c r="AT149" s="63">
        <f>IF(AM149&lt;&gt;0,AM149-(6/24)+1440,"")</f>
        <v>1440.0104166666667</v>
      </c>
      <c r="AU149" s="111">
        <v>15.6</v>
      </c>
      <c r="AV149" s="65"/>
      <c r="AW149" s="65"/>
      <c r="AX149" s="65"/>
      <c r="AY149" s="242">
        <v>26</v>
      </c>
      <c r="AZ149" s="66"/>
      <c r="BA149" s="64">
        <v>5.9</v>
      </c>
      <c r="BB149" s="66"/>
      <c r="BC149" s="51">
        <v>72492</v>
      </c>
      <c r="BD149" s="89">
        <f>BC149*0.0004536</f>
        <v>32.882371200000001</v>
      </c>
      <c r="BE149" s="67"/>
      <c r="BF149" s="68"/>
      <c r="BG149" s="68"/>
      <c r="BH149" s="69">
        <v>3</v>
      </c>
      <c r="BI149" s="70"/>
      <c r="BJ149" s="70"/>
      <c r="BK149" s="70"/>
      <c r="BL149" s="70"/>
      <c r="BM149" s="71"/>
      <c r="BN149" s="71"/>
      <c r="BO149" s="71"/>
      <c r="BP149" s="72">
        <v>3</v>
      </c>
      <c r="BQ149" s="73"/>
      <c r="BR149" s="73"/>
      <c r="BS149" s="73"/>
      <c r="BT149" s="74"/>
      <c r="BU149" s="75"/>
      <c r="BV149" s="74"/>
      <c r="BW149" s="51"/>
      <c r="BX149" s="51"/>
      <c r="BY149" s="51"/>
      <c r="BZ149" s="51"/>
      <c r="CA149" s="51"/>
      <c r="CB149" s="51"/>
      <c r="CC149" s="51"/>
      <c r="CD149" s="51"/>
      <c r="CE149" s="51"/>
      <c r="CF149" s="51"/>
      <c r="CG149" s="51"/>
      <c r="CH149" s="51"/>
      <c r="CI149" s="212">
        <v>24.1813</v>
      </c>
      <c r="CJ149" s="51">
        <v>19538</v>
      </c>
      <c r="CK149" s="65">
        <f>((CJ149/3.8)*6.7)/1000</f>
        <v>34.448578947368425</v>
      </c>
      <c r="CL149" s="51"/>
      <c r="CM149" s="67">
        <f>((CL149*6.7)/1)/1000</f>
        <v>0</v>
      </c>
      <c r="CN149" s="67">
        <f>IF(A149="","",IF(CK149=0,CM149,CK149)/2.2)</f>
        <v>15.658444976076556</v>
      </c>
      <c r="CO149" s="67">
        <f>IF(A149="","",(CP149/$BD$4))</f>
        <v>5141.4777617423251</v>
      </c>
      <c r="CP149" s="67">
        <f>IF(A149="","",IF(CJ149="",(AJ149*$BA$4),CJ149))</f>
        <v>19538</v>
      </c>
      <c r="CQ149" s="242">
        <f>CN149-AU149</f>
        <v>5.8444976076556188E-2</v>
      </c>
      <c r="CR149" s="67">
        <f>AY149-BA149</f>
        <v>20.100000000000001</v>
      </c>
      <c r="CS149" s="53"/>
      <c r="CT149" s="199">
        <v>44337</v>
      </c>
      <c r="CU149" s="200">
        <v>0</v>
      </c>
      <c r="CV149" s="200">
        <v>5.2083333333333336E-2</v>
      </c>
      <c r="CW149" s="201" t="s">
        <v>523</v>
      </c>
      <c r="CY149" s="264" t="s">
        <v>697</v>
      </c>
      <c r="CZ149" s="228"/>
    </row>
    <row r="150" spans="1:104" s="18" customFormat="1" x14ac:dyDescent="0.25">
      <c r="A150" s="100">
        <v>4503</v>
      </c>
      <c r="B150" s="76" t="str">
        <f t="shared" si="6"/>
        <v>4503-1301-2</v>
      </c>
      <c r="C150" s="77">
        <v>53</v>
      </c>
      <c r="D150" s="83" t="s">
        <v>349</v>
      </c>
      <c r="E150" s="83" t="s">
        <v>307</v>
      </c>
      <c r="F150" s="83"/>
      <c r="G150" s="83"/>
      <c r="H150" s="76"/>
      <c r="I150" s="76"/>
      <c r="J150" s="78"/>
      <c r="K150" s="78"/>
      <c r="L150" s="78"/>
      <c r="M150" s="221"/>
      <c r="N150" s="78"/>
      <c r="O150" s="78"/>
      <c r="P150" s="76"/>
      <c r="Q150" s="221"/>
      <c r="R150" s="221"/>
      <c r="S150" s="76"/>
      <c r="T150" s="76"/>
      <c r="U150" s="76"/>
      <c r="V150" s="222"/>
      <c r="W150" s="222"/>
      <c r="X150" s="222"/>
      <c r="Y150" s="79"/>
      <c r="Z150" s="79"/>
      <c r="AA150" s="223"/>
      <c r="AB150" s="223"/>
      <c r="AC150" s="76"/>
      <c r="AD150" s="76"/>
      <c r="AE150" s="221"/>
      <c r="AF150" s="221"/>
      <c r="AG150" s="79"/>
      <c r="AH150" s="80">
        <v>2</v>
      </c>
      <c r="AI150" s="81">
        <v>44337</v>
      </c>
      <c r="AJ150" s="82" t="s">
        <v>370</v>
      </c>
      <c r="AK150" s="83" t="s">
        <v>244</v>
      </c>
      <c r="AL150" s="83" t="s">
        <v>330</v>
      </c>
      <c r="AM150" s="84">
        <v>0.50347222222222221</v>
      </c>
      <c r="AN150" s="84">
        <v>0.51388888888888895</v>
      </c>
      <c r="AO150" s="84">
        <v>0.62152777777777779</v>
      </c>
      <c r="AP150" s="84">
        <v>0.62847222222222221</v>
      </c>
      <c r="AQ150" s="85">
        <f>IF(AP150&lt;AM150,(AP150+1)-AM150,AP150-AM150)</f>
        <v>0.125</v>
      </c>
      <c r="AR150" s="85">
        <f>IF(AO150&lt;AN150,(AO150+1)-AN150,AO150-AN150)</f>
        <v>0.10763888888888884</v>
      </c>
      <c r="AS150" s="86">
        <f>IF(AR150&lt;&gt;0,1,"")</f>
        <v>1</v>
      </c>
      <c r="AT150" s="87">
        <f>IF(AM150&lt;&gt;0,AM150-(6/24)+1440,"")</f>
        <v>1440.2534722222222</v>
      </c>
      <c r="AU150" s="254">
        <v>18.399999999999999</v>
      </c>
      <c r="AV150" s="89"/>
      <c r="AW150" s="89"/>
      <c r="AX150" s="89"/>
      <c r="AY150" s="111">
        <v>24.2</v>
      </c>
      <c r="AZ150" s="88"/>
      <c r="BA150" s="88">
        <v>7.9</v>
      </c>
      <c r="BB150" s="88"/>
      <c r="BC150" s="90" t="s">
        <v>579</v>
      </c>
      <c r="BD150" s="89">
        <f>BC150*0.0004536</f>
        <v>46.191448800000003</v>
      </c>
      <c r="BE150" s="91"/>
      <c r="BF150" s="92"/>
      <c r="BG150" s="92"/>
      <c r="BH150" s="80">
        <v>4</v>
      </c>
      <c r="BI150" s="93"/>
      <c r="BJ150" s="93"/>
      <c r="BK150" s="93"/>
      <c r="BL150" s="93"/>
      <c r="BM150" s="94"/>
      <c r="BN150" s="94"/>
      <c r="BO150" s="94"/>
      <c r="BP150" s="95">
        <v>4</v>
      </c>
      <c r="BQ150" s="96"/>
      <c r="BR150" s="96"/>
      <c r="BS150" s="96"/>
      <c r="BT150" s="97"/>
      <c r="BU150" s="98"/>
      <c r="BV150" s="97"/>
      <c r="BW150" s="76"/>
      <c r="BX150" s="76"/>
      <c r="BY150" s="76"/>
      <c r="BZ150" s="76"/>
      <c r="CA150" s="76"/>
      <c r="CB150" s="76"/>
      <c r="CC150" s="76"/>
      <c r="CD150" s="76"/>
      <c r="CE150" s="76"/>
      <c r="CF150" s="76"/>
      <c r="CG150" s="76"/>
      <c r="CH150" s="76"/>
      <c r="CI150" s="212">
        <v>42.654000000000003</v>
      </c>
      <c r="CJ150" s="76"/>
      <c r="CK150" s="89">
        <f>((CJ150/3.8)*6.7)/1000</f>
        <v>0</v>
      </c>
      <c r="CL150" s="76">
        <v>6042</v>
      </c>
      <c r="CM150" s="91">
        <f>((CL150*6.7)/1)/1000</f>
        <v>40.481400000000001</v>
      </c>
      <c r="CN150" s="91">
        <f>IF(A150="","",IF(CK150=0,CM150,CK150)/2.2)</f>
        <v>18.400636363636362</v>
      </c>
      <c r="CO150" s="91">
        <f>IF(A150="","",(CP150/$BD$4))</f>
        <v>155292.52064471267</v>
      </c>
      <c r="CP150" s="91">
        <f>IF(A150="","",IF(CJ150="",(AJ150*$BA$4),CJ150))</f>
        <v>590123.19199999992</v>
      </c>
      <c r="CQ150" s="255">
        <f>CN150-AU150</f>
        <v>6.3636363636376814E-4</v>
      </c>
      <c r="CR150" s="91">
        <f>AY150-BA150</f>
        <v>16.299999999999997</v>
      </c>
      <c r="CS150" s="168"/>
      <c r="CT150" s="81"/>
      <c r="CU150" s="192"/>
      <c r="CV150" s="192"/>
      <c r="CW150" s="169"/>
      <c r="CY150" s="264" t="s">
        <v>697</v>
      </c>
      <c r="CZ150" s="83" t="s">
        <v>142</v>
      </c>
    </row>
    <row r="151" spans="1:104" s="18" customFormat="1" ht="13.8" thickBot="1" x14ac:dyDescent="0.3">
      <c r="A151" s="100">
        <v>4503</v>
      </c>
      <c r="B151" s="76" t="str">
        <f t="shared" si="6"/>
        <v>4503-301-3</v>
      </c>
      <c r="C151" s="77">
        <v>53</v>
      </c>
      <c r="D151" s="83" t="s">
        <v>349</v>
      </c>
      <c r="E151" s="83" t="s">
        <v>307</v>
      </c>
      <c r="F151" s="83"/>
      <c r="G151" s="76"/>
      <c r="H151" s="76"/>
      <c r="I151" s="76"/>
      <c r="J151" s="78"/>
      <c r="K151" s="78"/>
      <c r="L151" s="78"/>
      <c r="M151" s="221"/>
      <c r="N151" s="78"/>
      <c r="O151" s="78"/>
      <c r="P151" s="76"/>
      <c r="Q151" s="221"/>
      <c r="R151" s="221"/>
      <c r="S151" s="76"/>
      <c r="T151" s="76"/>
      <c r="U151" s="76"/>
      <c r="V151" s="222"/>
      <c r="W151" s="222"/>
      <c r="X151" s="222"/>
      <c r="Y151" s="79"/>
      <c r="Z151" s="79"/>
      <c r="AA151" s="223"/>
      <c r="AB151" s="223"/>
      <c r="AC151" s="76"/>
      <c r="AD151" s="76"/>
      <c r="AE151" s="221"/>
      <c r="AF151" s="221"/>
      <c r="AG151" s="79"/>
      <c r="AH151" s="80">
        <v>3</v>
      </c>
      <c r="AI151" s="81">
        <v>44337</v>
      </c>
      <c r="AJ151" s="82" t="s">
        <v>329</v>
      </c>
      <c r="AK151" s="83" t="s">
        <v>330</v>
      </c>
      <c r="AL151" s="83" t="s">
        <v>209</v>
      </c>
      <c r="AM151" s="84">
        <v>0.6875</v>
      </c>
      <c r="AN151" s="84">
        <v>0.69791666666666663</v>
      </c>
      <c r="AO151" s="84">
        <v>0.73263888888888884</v>
      </c>
      <c r="AP151" s="84">
        <v>0.73958333333333337</v>
      </c>
      <c r="AQ151" s="85">
        <f>IF(AP151&lt;AM151,(AP151+1)-AM151,AP151-AM151)</f>
        <v>5.208333333333337E-2</v>
      </c>
      <c r="AR151" s="85">
        <f>IF(AO151&lt;AN151,(AO151+1)-AN151,AO151-AN151)</f>
        <v>3.472222222222221E-2</v>
      </c>
      <c r="AS151" s="86">
        <f>IF(AR151&lt;&gt;0,1,"")</f>
        <v>1</v>
      </c>
      <c r="AT151" s="87">
        <f>IF(AM151&lt;&gt;0,AM151-(6/24)+1440,"")</f>
        <v>1440.4375</v>
      </c>
      <c r="AU151" s="88">
        <v>4.5999999999999996</v>
      </c>
      <c r="AV151" s="89"/>
      <c r="AW151" s="89"/>
      <c r="AX151" s="89"/>
      <c r="AY151" s="88">
        <v>12.8</v>
      </c>
      <c r="AZ151" s="88"/>
      <c r="BA151" s="88">
        <v>6.8</v>
      </c>
      <c r="BB151" s="88"/>
      <c r="BC151" s="101" t="s">
        <v>580</v>
      </c>
      <c r="BD151" s="89">
        <f>BC151*0.0004536</f>
        <v>40.129992000000001</v>
      </c>
      <c r="BE151" s="91"/>
      <c r="BF151" s="92"/>
      <c r="BG151" s="92"/>
      <c r="BH151" s="80"/>
      <c r="BI151" s="93"/>
      <c r="BJ151" s="93"/>
      <c r="BK151" s="93"/>
      <c r="BL151" s="93"/>
      <c r="BM151" s="94"/>
      <c r="BN151" s="94"/>
      <c r="BO151" s="94"/>
      <c r="BP151" s="95"/>
      <c r="BQ151" s="96"/>
      <c r="BR151" s="96"/>
      <c r="BS151" s="96"/>
      <c r="BT151" s="97"/>
      <c r="BU151" s="98"/>
      <c r="BV151" s="97"/>
      <c r="BW151" s="76"/>
      <c r="BX151" s="76"/>
      <c r="BY151" s="76"/>
      <c r="BZ151" s="76"/>
      <c r="CA151" s="76"/>
      <c r="CB151" s="76"/>
      <c r="CC151" s="76"/>
      <c r="CD151" s="76"/>
      <c r="CE151" s="76"/>
      <c r="CF151" s="76"/>
      <c r="CG151" s="76"/>
      <c r="CH151" s="76"/>
      <c r="CI151" s="212">
        <v>35.570999999999998</v>
      </c>
      <c r="CJ151" s="76">
        <v>5814</v>
      </c>
      <c r="CK151" s="89">
        <f>((CJ151/3.8)*6.7)/1000</f>
        <v>10.250999999999999</v>
      </c>
      <c r="CL151" s="76"/>
      <c r="CM151" s="91">
        <f>((CL151*6.7)/1)/1000</f>
        <v>0</v>
      </c>
      <c r="CN151" s="91">
        <f>IF(A151="","",IF(CK151=0,CM151,CK151)/2.2)</f>
        <v>4.6595454545454542</v>
      </c>
      <c r="CO151" s="91">
        <f>IF(A151="","",(CP151/$BD$4))</f>
        <v>1529.9698897927053</v>
      </c>
      <c r="CP151" s="91">
        <f>IF(A151="","",IF(CJ151="",(AJ151*$BA$4),CJ151))</f>
        <v>5814</v>
      </c>
      <c r="CQ151" s="99">
        <f>CN151-AU151</f>
        <v>5.9545454545454568E-2</v>
      </c>
      <c r="CR151" s="91">
        <f>AY151-BA151</f>
        <v>6.0000000000000009</v>
      </c>
      <c r="CS151" s="83"/>
      <c r="CT151" s="81">
        <v>44337</v>
      </c>
      <c r="CU151" s="192">
        <v>0.53125</v>
      </c>
      <c r="CV151" s="192">
        <v>0.57638888888888895</v>
      </c>
      <c r="CW151" s="169" t="s">
        <v>522</v>
      </c>
      <c r="CY151" s="264" t="s">
        <v>697</v>
      </c>
      <c r="CZ151" s="76"/>
    </row>
    <row r="152" spans="1:104" s="18" customFormat="1" ht="13.8" hidden="1" thickBot="1" x14ac:dyDescent="0.3">
      <c r="A152" s="100"/>
      <c r="B152" s="76" t="str">
        <f t="shared" si="6"/>
        <v/>
      </c>
      <c r="C152" s="77"/>
      <c r="D152" s="83"/>
      <c r="E152" s="83"/>
      <c r="F152" s="83"/>
      <c r="G152" s="76"/>
      <c r="H152" s="76"/>
      <c r="I152" s="76"/>
      <c r="J152" s="78"/>
      <c r="K152" s="78"/>
      <c r="L152" s="78"/>
      <c r="M152" s="221"/>
      <c r="N152" s="78"/>
      <c r="O152" s="78"/>
      <c r="P152" s="76"/>
      <c r="Q152" s="221"/>
      <c r="R152" s="221"/>
      <c r="S152" s="76"/>
      <c r="T152" s="76"/>
      <c r="U152" s="76"/>
      <c r="V152" s="222"/>
      <c r="W152" s="222"/>
      <c r="X152" s="222"/>
      <c r="Y152" s="79"/>
      <c r="Z152" s="79"/>
      <c r="AA152" s="223"/>
      <c r="AB152" s="223"/>
      <c r="AC152" s="76"/>
      <c r="AD152" s="76"/>
      <c r="AE152" s="221"/>
      <c r="AF152" s="221"/>
      <c r="AG152" s="79"/>
      <c r="AH152" s="102">
        <v>4</v>
      </c>
      <c r="AI152" s="103"/>
      <c r="AJ152" s="104"/>
      <c r="AK152" s="105"/>
      <c r="AL152" s="106"/>
      <c r="AM152" s="107"/>
      <c r="AN152" s="107"/>
      <c r="AO152" s="107"/>
      <c r="AP152" s="107"/>
      <c r="AQ152" s="108">
        <f>IF(AP152&lt;AM152,(AP152+1)-AM152,AP152-AM152)</f>
        <v>0</v>
      </c>
      <c r="AR152" s="108">
        <f>IF(AO152&lt;AN152,(AO152+1)-AN152,AO152-AN152)</f>
        <v>0</v>
      </c>
      <c r="AS152" s="109" t="str">
        <f>IF(AR152&lt;&gt;0,1,"")</f>
        <v/>
      </c>
      <c r="AT152" s="110" t="str">
        <f>IF(AM152&lt;&gt;0,AM152-(6/24)+1440,"")</f>
        <v/>
      </c>
      <c r="AU152" s="111"/>
      <c r="AV152" s="112"/>
      <c r="AW152" s="112"/>
      <c r="AX152" s="112"/>
      <c r="AY152" s="111"/>
      <c r="AZ152" s="111"/>
      <c r="BA152" s="111"/>
      <c r="BB152" s="111"/>
      <c r="BC152" s="113"/>
      <c r="BD152" s="112">
        <f>BC152*0.0004536</f>
        <v>0</v>
      </c>
      <c r="BE152" s="114"/>
      <c r="BF152" s="115"/>
      <c r="BG152" s="115"/>
      <c r="BH152" s="102"/>
      <c r="BI152" s="116"/>
      <c r="BJ152" s="116"/>
      <c r="BK152" s="116"/>
      <c r="BL152" s="116"/>
      <c r="BM152" s="117"/>
      <c r="BN152" s="117"/>
      <c r="BO152" s="117"/>
      <c r="BP152" s="118"/>
      <c r="BQ152" s="119"/>
      <c r="BR152" s="119"/>
      <c r="BS152" s="119"/>
      <c r="BT152" s="120"/>
      <c r="BU152" s="121"/>
      <c r="BV152" s="120"/>
      <c r="BW152" s="122"/>
      <c r="BX152" s="122"/>
      <c r="BY152" s="122"/>
      <c r="BZ152" s="122"/>
      <c r="CA152" s="122"/>
      <c r="CB152" s="122"/>
      <c r="CC152" s="122"/>
      <c r="CD152" s="122"/>
      <c r="CE152" s="122"/>
      <c r="CF152" s="122"/>
      <c r="CG152" s="122"/>
      <c r="CH152" s="122"/>
      <c r="CI152" s="213"/>
      <c r="CJ152" s="122"/>
      <c r="CK152" s="112">
        <f>((CJ152/3.8)*6.7)/1000</f>
        <v>0</v>
      </c>
      <c r="CL152" s="122"/>
      <c r="CM152" s="114">
        <f>((CL152*6.7)/1)/1000</f>
        <v>0</v>
      </c>
      <c r="CN152" s="114" t="str">
        <f>IF(A152="","",IF(CK152=0,CM152,CK152)/2.2)</f>
        <v/>
      </c>
      <c r="CO152" s="114" t="str">
        <f>IF(A152="","",(CP152/$BD$4))</f>
        <v/>
      </c>
      <c r="CP152" s="114" t="str">
        <f>IF(A152="","",IF(CJ152="",(AJ152*$BA$4),CJ152))</f>
        <v/>
      </c>
      <c r="CQ152" s="123"/>
      <c r="CR152" s="114">
        <f>AY152-BA152</f>
        <v>0</v>
      </c>
      <c r="CS152" s="122" t="s">
        <v>142</v>
      </c>
      <c r="CT152" s="202"/>
      <c r="CU152" s="203"/>
      <c r="CV152" s="203"/>
      <c r="CW152" s="204"/>
      <c r="CY152" s="265"/>
      <c r="CZ152" s="76"/>
    </row>
    <row r="153" spans="1:104" s="18" customFormat="1" ht="13.8" hidden="1" thickBot="1" x14ac:dyDescent="0.3">
      <c r="A153" s="124"/>
      <c r="B153" s="125" t="str">
        <f t="shared" si="6"/>
        <v/>
      </c>
      <c r="C153" s="126"/>
      <c r="D153" s="127"/>
      <c r="E153" s="127"/>
      <c r="F153" s="127"/>
      <c r="G153" s="127"/>
      <c r="H153" s="127"/>
      <c r="I153" s="128"/>
      <c r="J153" s="128"/>
      <c r="K153" s="128"/>
      <c r="L153" s="128"/>
      <c r="M153" s="224"/>
      <c r="N153" s="128"/>
      <c r="O153" s="128"/>
      <c r="P153" s="125"/>
      <c r="Q153" s="224"/>
      <c r="R153" s="224"/>
      <c r="S153" s="125"/>
      <c r="T153" s="125"/>
      <c r="U153" s="125"/>
      <c r="V153" s="225"/>
      <c r="W153" s="225"/>
      <c r="X153" s="225"/>
      <c r="Y153" s="129"/>
      <c r="Z153" s="129"/>
      <c r="AA153" s="226"/>
      <c r="AB153" s="226"/>
      <c r="AC153" s="125"/>
      <c r="AD153" s="125"/>
      <c r="AE153" s="224"/>
      <c r="AF153" s="224"/>
      <c r="AG153" s="130"/>
      <c r="AH153" s="238" t="s">
        <v>141</v>
      </c>
      <c r="AI153" s="239"/>
      <c r="AJ153" s="131"/>
      <c r="AK153" s="132"/>
      <c r="AL153" s="132"/>
      <c r="AM153" s="132"/>
      <c r="AN153" s="132"/>
      <c r="AO153" s="132"/>
      <c r="AP153" s="133"/>
      <c r="AQ153" s="133">
        <f>SUM(AQ149:AQ152)</f>
        <v>0.35763888888888895</v>
      </c>
      <c r="AR153" s="133">
        <f>SUM(AR149:AR152)</f>
        <v>0.28819444444444436</v>
      </c>
      <c r="AS153" s="134">
        <f>SUM(AS149:AS152)</f>
        <v>3</v>
      </c>
      <c r="AT153" s="134"/>
      <c r="AU153" s="132"/>
      <c r="AV153" s="135"/>
      <c r="AW153" s="135"/>
      <c r="AX153" s="135"/>
      <c r="AY153" s="132"/>
      <c r="AZ153" s="132"/>
      <c r="BA153" s="132"/>
      <c r="BB153" s="132"/>
      <c r="BC153" s="136"/>
      <c r="BD153" s="135"/>
      <c r="BE153" s="135"/>
      <c r="BF153" s="137"/>
      <c r="BG153" s="137"/>
      <c r="BH153" s="239"/>
      <c r="BI153" s="239"/>
      <c r="BJ153" s="239"/>
      <c r="BK153" s="138"/>
      <c r="BL153" s="138"/>
      <c r="BM153" s="138"/>
      <c r="BN153" s="138"/>
      <c r="BO153" s="138"/>
      <c r="BP153" s="139"/>
      <c r="BQ153" s="139"/>
      <c r="BR153" s="139"/>
      <c r="BS153" s="139"/>
      <c r="BT153" s="140"/>
      <c r="BU153" s="140"/>
      <c r="BV153" s="140"/>
      <c r="BW153" s="132"/>
      <c r="BX153" s="132"/>
      <c r="BY153" s="132"/>
      <c r="BZ153" s="132"/>
      <c r="CA153" s="132"/>
      <c r="CB153" s="132"/>
      <c r="CC153" s="132"/>
      <c r="CD153" s="132"/>
      <c r="CE153" s="132"/>
      <c r="CF153" s="132"/>
      <c r="CG153" s="132"/>
      <c r="CH153" s="132"/>
      <c r="CI153" s="214"/>
      <c r="CJ153" s="132"/>
      <c r="CK153" s="135">
        <f>SUM(CK149:CK152)</f>
        <v>44.699578947368423</v>
      </c>
      <c r="CL153" s="132"/>
      <c r="CM153" s="135">
        <f>SUM(CM149:CM152)</f>
        <v>40.481400000000001</v>
      </c>
      <c r="CN153" s="135">
        <f>SUM(CN149:CN152)</f>
        <v>38.71862679425837</v>
      </c>
      <c r="CO153" s="135">
        <f>SUM(CO149:CO152)</f>
        <v>161963.96829624771</v>
      </c>
      <c r="CP153" s="135">
        <f>SUM(CP149:CP152)</f>
        <v>615475.19199999992</v>
      </c>
      <c r="CQ153" s="135">
        <f>SUM(CQ149:CQ152)</f>
        <v>0.11862679425837452</v>
      </c>
      <c r="CR153" s="132"/>
      <c r="CS153" s="132"/>
      <c r="CT153" s="132"/>
      <c r="CU153" s="132"/>
      <c r="CV153" s="132"/>
      <c r="CW153" s="141"/>
      <c r="CY153" s="214"/>
      <c r="CZ153" s="214"/>
    </row>
    <row r="154" spans="1:104" s="18" customFormat="1" x14ac:dyDescent="0.25">
      <c r="A154" s="100">
        <v>4504</v>
      </c>
      <c r="B154" s="51" t="str">
        <f t="shared" ref="B154:B163" si="7">IF(AJ154="","",A154&amp;"-"&amp;AJ154&amp;"-"&amp;AH154)</f>
        <v>4504-300-1</v>
      </c>
      <c r="C154" s="52">
        <v>54</v>
      </c>
      <c r="D154" s="53" t="s">
        <v>210</v>
      </c>
      <c r="E154" s="53" t="s">
        <v>246</v>
      </c>
      <c r="F154" s="53"/>
      <c r="G154" s="53"/>
      <c r="H154" s="53"/>
      <c r="I154" s="70"/>
      <c r="J154" s="54"/>
      <c r="K154" s="54"/>
      <c r="L154" s="54"/>
      <c r="M154" s="218"/>
      <c r="N154" s="54"/>
      <c r="O154" s="54"/>
      <c r="P154" s="51"/>
      <c r="Q154" s="218"/>
      <c r="R154" s="218"/>
      <c r="S154" s="51"/>
      <c r="T154" s="51"/>
      <c r="U154" s="51"/>
      <c r="V154" s="219"/>
      <c r="W154" s="219"/>
      <c r="X154" s="220"/>
      <c r="Y154" s="55"/>
      <c r="Z154" s="55"/>
      <c r="AA154" s="219"/>
      <c r="AB154" s="219"/>
      <c r="AC154" s="51"/>
      <c r="AD154" s="51"/>
      <c r="AE154" s="218"/>
      <c r="AF154" s="218"/>
      <c r="AG154" s="55"/>
      <c r="AH154" s="56">
        <v>1</v>
      </c>
      <c r="AI154" s="57">
        <v>44337</v>
      </c>
      <c r="AJ154" s="58" t="s">
        <v>272</v>
      </c>
      <c r="AK154" s="59" t="s">
        <v>209</v>
      </c>
      <c r="AL154" s="59" t="s">
        <v>330</v>
      </c>
      <c r="AM154" s="60">
        <v>0.80902777777777779</v>
      </c>
      <c r="AN154" s="84">
        <v>0.83333333333333337</v>
      </c>
      <c r="AO154" s="84">
        <v>0.87152777777777779</v>
      </c>
      <c r="AP154" s="60">
        <v>0.88194444444444453</v>
      </c>
      <c r="AQ154" s="61">
        <f>IF(AP154&lt;AM154,(AP154+1)-AM154,AP154-AM154)</f>
        <v>7.2916666666666741E-2</v>
      </c>
      <c r="AR154" s="61">
        <f>IF(AO154&lt;AN154,(AO154+1)-AN154,AO154-AN154)</f>
        <v>3.819444444444442E-2</v>
      </c>
      <c r="AS154" s="62">
        <f>IF(AR154&lt;&gt;0,1,"")</f>
        <v>1</v>
      </c>
      <c r="AT154" s="63">
        <f>IF(AM154&lt;&gt;0,AM154-(6/24)+1440,"")</f>
        <v>1440.5590277777778</v>
      </c>
      <c r="AU154" s="111">
        <v>8.9</v>
      </c>
      <c r="AV154" s="65"/>
      <c r="AW154" s="65"/>
      <c r="AX154" s="65"/>
      <c r="AY154" s="242">
        <v>16.2</v>
      </c>
      <c r="AZ154" s="66"/>
      <c r="BA154" s="64">
        <v>8.9</v>
      </c>
      <c r="BB154" s="66"/>
      <c r="BC154" s="51">
        <v>44457</v>
      </c>
      <c r="BD154" s="89">
        <f>BC154*0.0004536</f>
        <v>20.165695200000002</v>
      </c>
      <c r="BE154" s="67"/>
      <c r="BF154" s="68"/>
      <c r="BG154" s="68"/>
      <c r="BH154" s="69">
        <v>3</v>
      </c>
      <c r="BI154" s="70"/>
      <c r="BJ154" s="70"/>
      <c r="BK154" s="70"/>
      <c r="BL154" s="70"/>
      <c r="BM154" s="71"/>
      <c r="BN154" s="71"/>
      <c r="BO154" s="71"/>
      <c r="BP154" s="72">
        <v>3</v>
      </c>
      <c r="BQ154" s="73"/>
      <c r="BR154" s="73"/>
      <c r="BS154" s="73"/>
      <c r="BT154" s="74"/>
      <c r="BU154" s="75"/>
      <c r="BV154" s="74"/>
      <c r="BW154" s="51"/>
      <c r="BX154" s="51"/>
      <c r="BY154" s="51"/>
      <c r="BZ154" s="51"/>
      <c r="CA154" s="51"/>
      <c r="CB154" s="51"/>
      <c r="CC154" s="51"/>
      <c r="CD154" s="51"/>
      <c r="CE154" s="51"/>
      <c r="CF154" s="51"/>
      <c r="CG154" s="51"/>
      <c r="CH154" s="51"/>
      <c r="CI154" s="212">
        <v>14.566000000000001</v>
      </c>
      <c r="CJ154" s="51">
        <v>11208</v>
      </c>
      <c r="CK154" s="65">
        <f>((CJ154/3.8)*6.7)/1000</f>
        <v>19.761473684210525</v>
      </c>
      <c r="CL154" s="51"/>
      <c r="CM154" s="67">
        <f>((CL154*6.7)/1)/1000</f>
        <v>0</v>
      </c>
      <c r="CN154" s="67">
        <f>IF(A154="","",IF(CK154=0,CM154,CK154)/2.2)</f>
        <v>8.982488038277511</v>
      </c>
      <c r="CO154" s="67">
        <f>IF(A154="","",(CP154/$BD$4))</f>
        <v>2949.4156389399109</v>
      </c>
      <c r="CP154" s="67">
        <f>IF(A154="","",IF(CJ154="",(AJ154*$BA$4),CJ154))</f>
        <v>11208</v>
      </c>
      <c r="CQ154" s="242">
        <f>CN154-AU154</f>
        <v>8.2488038277510611E-2</v>
      </c>
      <c r="CR154" s="67">
        <f>AY154-BA154</f>
        <v>7.2999999999999989</v>
      </c>
      <c r="CS154" s="53" t="s">
        <v>142</v>
      </c>
      <c r="CT154" s="199">
        <v>44337</v>
      </c>
      <c r="CU154" s="200">
        <v>0.5625</v>
      </c>
      <c r="CV154" s="200">
        <v>0.60069444444444442</v>
      </c>
      <c r="CW154" s="201" t="s">
        <v>523</v>
      </c>
      <c r="CY154" s="264" t="s">
        <v>697</v>
      </c>
      <c r="CZ154" s="228"/>
    </row>
    <row r="155" spans="1:104" s="18" customFormat="1" x14ac:dyDescent="0.25">
      <c r="A155" s="100">
        <v>4504</v>
      </c>
      <c r="B155" s="76" t="str">
        <f t="shared" si="7"/>
        <v>4504-300-2</v>
      </c>
      <c r="C155" s="77">
        <v>54</v>
      </c>
      <c r="D155" s="83" t="s">
        <v>210</v>
      </c>
      <c r="E155" s="83" t="s">
        <v>246</v>
      </c>
      <c r="F155" s="83"/>
      <c r="G155" s="83"/>
      <c r="H155" s="76"/>
      <c r="I155" s="76"/>
      <c r="J155" s="78"/>
      <c r="K155" s="78"/>
      <c r="L155" s="78"/>
      <c r="M155" s="221"/>
      <c r="N155" s="78"/>
      <c r="O155" s="78"/>
      <c r="P155" s="76"/>
      <c r="Q155" s="221"/>
      <c r="R155" s="221"/>
      <c r="S155" s="76"/>
      <c r="T155" s="76"/>
      <c r="U155" s="76"/>
      <c r="V155" s="222"/>
      <c r="W155" s="222"/>
      <c r="X155" s="222"/>
      <c r="Y155" s="79"/>
      <c r="Z155" s="79"/>
      <c r="AA155" s="223"/>
      <c r="AB155" s="223"/>
      <c r="AC155" s="76"/>
      <c r="AD155" s="76"/>
      <c r="AE155" s="221"/>
      <c r="AF155" s="221"/>
      <c r="AG155" s="79"/>
      <c r="AH155" s="80">
        <v>2</v>
      </c>
      <c r="AI155" s="81">
        <v>44337</v>
      </c>
      <c r="AJ155" s="82" t="s">
        <v>272</v>
      </c>
      <c r="AK155" s="83" t="s">
        <v>330</v>
      </c>
      <c r="AL155" s="83" t="s">
        <v>244</v>
      </c>
      <c r="AM155" s="84">
        <v>0.92013888888888884</v>
      </c>
      <c r="AN155" s="84">
        <v>0.92708333333333337</v>
      </c>
      <c r="AO155" s="84">
        <v>4.8611111111111112E-2</v>
      </c>
      <c r="AP155" s="84">
        <v>6.25E-2</v>
      </c>
      <c r="AQ155" s="85">
        <f>IF(AP155&lt;AM155,(AP155+1)-AM155,AP155-AM155)</f>
        <v>0.14236111111111116</v>
      </c>
      <c r="AR155" s="85">
        <f>IF(AO155&lt;AN155,(AO155+1)-AN155,AO155-AN155)</f>
        <v>0.12152777777777779</v>
      </c>
      <c r="AS155" s="86">
        <f>IF(AR155&lt;&gt;0,1,"")</f>
        <v>1</v>
      </c>
      <c r="AT155" s="87">
        <f>IF(AM155&lt;&gt;0,AM155-(6/24)+1440,"")</f>
        <v>1440.6701388888889</v>
      </c>
      <c r="AU155" s="88">
        <v>10.4</v>
      </c>
      <c r="AV155" s="89"/>
      <c r="AW155" s="89"/>
      <c r="AX155" s="89"/>
      <c r="AY155" s="111">
        <v>21</v>
      </c>
      <c r="AZ155" s="88"/>
      <c r="BA155" s="88">
        <v>3.5</v>
      </c>
      <c r="BB155" s="88"/>
      <c r="BC155" s="90" t="s">
        <v>602</v>
      </c>
      <c r="BD155" s="89">
        <f>BC155*0.0004536</f>
        <v>44.390203200000002</v>
      </c>
      <c r="BE155" s="91"/>
      <c r="BF155" s="92"/>
      <c r="BG155" s="92"/>
      <c r="BH155" s="80">
        <v>4</v>
      </c>
      <c r="BI155" s="93"/>
      <c r="BJ155" s="93"/>
      <c r="BK155" s="93"/>
      <c r="BL155" s="93"/>
      <c r="BM155" s="94"/>
      <c r="BN155" s="94"/>
      <c r="BO155" s="94"/>
      <c r="BP155" s="95">
        <v>4</v>
      </c>
      <c r="BQ155" s="96"/>
      <c r="BR155" s="96"/>
      <c r="BS155" s="96"/>
      <c r="BT155" s="97"/>
      <c r="BU155" s="98"/>
      <c r="BV155" s="97"/>
      <c r="BW155" s="76"/>
      <c r="BX155" s="76"/>
      <c r="BY155" s="76"/>
      <c r="BZ155" s="76"/>
      <c r="CA155" s="76"/>
      <c r="CB155" s="76"/>
      <c r="CC155" s="76"/>
      <c r="CD155" s="76"/>
      <c r="CE155" s="76"/>
      <c r="CF155" s="76"/>
      <c r="CG155" s="76"/>
      <c r="CH155" s="76"/>
      <c r="CI155" s="212">
        <v>42.003999999999998</v>
      </c>
      <c r="CJ155" s="76">
        <v>13083</v>
      </c>
      <c r="CK155" s="89">
        <f>((CJ155/3.8)*6.7)/1000</f>
        <v>23.067394736842108</v>
      </c>
      <c r="CL155" s="76"/>
      <c r="CM155" s="91">
        <f>((CL155*6.7)/1)/1000</f>
        <v>0</v>
      </c>
      <c r="CN155" s="91">
        <f>IF(A155="","",IF(CK155=0,CM155,CK155)/2.2)</f>
        <v>10.485179425837321</v>
      </c>
      <c r="CO155" s="91">
        <f>IF(A155="","",(CP155/$BD$4))</f>
        <v>3442.826981107321</v>
      </c>
      <c r="CP155" s="91">
        <f>IF(A155="","",IF(CJ155="",(AJ155*$BA$4),CJ155))</f>
        <v>13083</v>
      </c>
      <c r="CQ155" s="99">
        <f>CN155-AU155</f>
        <v>8.5179425837321077E-2</v>
      </c>
      <c r="CR155" s="91">
        <f>AY155-BA155</f>
        <v>17.5</v>
      </c>
      <c r="CS155" s="168"/>
      <c r="CT155" s="81"/>
      <c r="CU155" s="192"/>
      <c r="CV155" s="192"/>
      <c r="CW155" s="169"/>
      <c r="CY155" s="264" t="s">
        <v>697</v>
      </c>
      <c r="CZ155" s="83" t="s">
        <v>142</v>
      </c>
    </row>
    <row r="156" spans="1:104" s="18" customFormat="1" ht="13.8" thickBot="1" x14ac:dyDescent="0.3">
      <c r="A156" s="100">
        <v>4504</v>
      </c>
      <c r="B156" s="76" t="str">
        <f t="shared" si="7"/>
        <v>4504-303-3</v>
      </c>
      <c r="C156" s="77">
        <v>54</v>
      </c>
      <c r="D156" s="83" t="s">
        <v>210</v>
      </c>
      <c r="E156" s="83" t="s">
        <v>246</v>
      </c>
      <c r="F156" s="83"/>
      <c r="G156" s="76"/>
      <c r="H156" s="76"/>
      <c r="I156" s="76"/>
      <c r="J156" s="78"/>
      <c r="K156" s="78"/>
      <c r="L156" s="78"/>
      <c r="M156" s="221"/>
      <c r="N156" s="78"/>
      <c r="O156" s="78"/>
      <c r="P156" s="76"/>
      <c r="Q156" s="221"/>
      <c r="R156" s="221"/>
      <c r="S156" s="76"/>
      <c r="T156" s="76"/>
      <c r="U156" s="76"/>
      <c r="V156" s="222"/>
      <c r="W156" s="222"/>
      <c r="X156" s="222"/>
      <c r="Y156" s="79"/>
      <c r="Z156" s="79"/>
      <c r="AA156" s="223"/>
      <c r="AB156" s="223"/>
      <c r="AC156" s="76"/>
      <c r="AD156" s="76"/>
      <c r="AE156" s="221"/>
      <c r="AF156" s="221"/>
      <c r="AG156" s="79"/>
      <c r="AH156" s="80">
        <v>3</v>
      </c>
      <c r="AI156" s="81">
        <v>44338</v>
      </c>
      <c r="AJ156" s="82" t="s">
        <v>243</v>
      </c>
      <c r="AK156" s="83" t="s">
        <v>244</v>
      </c>
      <c r="AL156" s="83" t="s">
        <v>209</v>
      </c>
      <c r="AM156" s="84">
        <v>0.10069444444444443</v>
      </c>
      <c r="AN156" s="84">
        <v>0.11458333333333333</v>
      </c>
      <c r="AO156" s="84">
        <v>0.23958333333333334</v>
      </c>
      <c r="AP156" s="84">
        <v>0.25347222222222221</v>
      </c>
      <c r="AQ156" s="85">
        <f>IF(AP156&lt;AM156,(AP156+1)-AM156,AP156-AM156)</f>
        <v>0.15277777777777779</v>
      </c>
      <c r="AR156" s="85">
        <f>IF(AO156&lt;AN156,(AO156+1)-AN156,AO156-AN156)</f>
        <v>0.125</v>
      </c>
      <c r="AS156" s="86">
        <f>IF(AR156&lt;&gt;0,1,"")</f>
        <v>1</v>
      </c>
      <c r="AT156" s="87">
        <f>IF(AM156&lt;&gt;0,AM156-(6/24)+1440,"")</f>
        <v>1439.8506944444443</v>
      </c>
      <c r="AU156" s="88">
        <v>23.3</v>
      </c>
      <c r="AV156" s="89"/>
      <c r="AW156" s="89"/>
      <c r="AX156" s="89"/>
      <c r="AY156" s="88">
        <v>27.1</v>
      </c>
      <c r="AZ156" s="88"/>
      <c r="BA156" s="88">
        <v>8.5</v>
      </c>
      <c r="BB156" s="88"/>
      <c r="BC156" s="90" t="s">
        <v>418</v>
      </c>
      <c r="BD156" s="89">
        <f>BC156*0.0004536</f>
        <v>46.403280000000002</v>
      </c>
      <c r="BE156" s="91"/>
      <c r="BF156" s="92"/>
      <c r="BG156" s="92"/>
      <c r="BH156" s="80"/>
      <c r="BI156" s="93"/>
      <c r="BJ156" s="93"/>
      <c r="BK156" s="93"/>
      <c r="BL156" s="93"/>
      <c r="BM156" s="94"/>
      <c r="BN156" s="94"/>
      <c r="BO156" s="94"/>
      <c r="BP156" s="95"/>
      <c r="BQ156" s="96"/>
      <c r="BR156" s="96"/>
      <c r="BS156" s="96"/>
      <c r="BT156" s="97"/>
      <c r="BU156" s="98"/>
      <c r="BV156" s="97"/>
      <c r="BW156" s="76"/>
      <c r="BX156" s="76"/>
      <c r="BY156" s="76"/>
      <c r="BZ156" s="76"/>
      <c r="CA156" s="76"/>
      <c r="CB156" s="76"/>
      <c r="CC156" s="76"/>
      <c r="CD156" s="76"/>
      <c r="CE156" s="76"/>
      <c r="CF156" s="76"/>
      <c r="CG156" s="76"/>
      <c r="CH156" s="76"/>
      <c r="CI156" s="212">
        <v>44.607999999999997</v>
      </c>
      <c r="CJ156" s="76"/>
      <c r="CK156" s="89">
        <f>((CJ156/3.8)*6.7)/1000</f>
        <v>0</v>
      </c>
      <c r="CL156" s="76">
        <v>7696</v>
      </c>
      <c r="CM156" s="91">
        <f>((CL156*6.7)/1)/1000</f>
        <v>51.563200000000002</v>
      </c>
      <c r="CN156" s="91">
        <f>IF(A156="","",IF(CK156=0,CM156,CK156)/2.2)</f>
        <v>23.43781818181818</v>
      </c>
      <c r="CO156" s="91">
        <f>IF(A156="","",(CP156/$BD$4))</f>
        <v>36167.281902650218</v>
      </c>
      <c r="CP156" s="91">
        <f>IF(A156="","",IF(CJ156="",(AJ156*$BA$4),CJ156))</f>
        <v>137438.37599999999</v>
      </c>
      <c r="CQ156" s="99">
        <f>CN156-AU156</f>
        <v>0.1378181818181794</v>
      </c>
      <c r="CR156" s="91">
        <f>AY156-BA156</f>
        <v>18.600000000000001</v>
      </c>
      <c r="CS156" s="83" t="s">
        <v>142</v>
      </c>
      <c r="CT156" s="81">
        <v>44338</v>
      </c>
      <c r="CU156" s="192">
        <v>4.5138888888888888E-2</v>
      </c>
      <c r="CV156" s="192">
        <v>8.3333333333333329E-2</v>
      </c>
      <c r="CW156" s="169" t="s">
        <v>522</v>
      </c>
      <c r="CY156" s="264" t="s">
        <v>697</v>
      </c>
      <c r="CZ156" s="76"/>
    </row>
    <row r="157" spans="1:104" s="18" customFormat="1" ht="13.8" hidden="1" thickBot="1" x14ac:dyDescent="0.3">
      <c r="A157" s="100"/>
      <c r="B157" s="76" t="str">
        <f t="shared" si="7"/>
        <v/>
      </c>
      <c r="C157" s="77"/>
      <c r="D157" s="83"/>
      <c r="E157" s="83"/>
      <c r="F157" s="83"/>
      <c r="G157" s="76"/>
      <c r="H157" s="76"/>
      <c r="I157" s="76"/>
      <c r="J157" s="78"/>
      <c r="K157" s="78"/>
      <c r="L157" s="78"/>
      <c r="M157" s="221"/>
      <c r="N157" s="78"/>
      <c r="O157" s="78"/>
      <c r="P157" s="76"/>
      <c r="Q157" s="221"/>
      <c r="R157" s="221"/>
      <c r="S157" s="76"/>
      <c r="T157" s="76"/>
      <c r="U157" s="76"/>
      <c r="V157" s="222"/>
      <c r="W157" s="222"/>
      <c r="X157" s="222"/>
      <c r="Y157" s="79"/>
      <c r="Z157" s="79"/>
      <c r="AA157" s="223"/>
      <c r="AB157" s="223"/>
      <c r="AC157" s="76"/>
      <c r="AD157" s="76"/>
      <c r="AE157" s="221"/>
      <c r="AF157" s="221"/>
      <c r="AG157" s="79"/>
      <c r="AH157" s="102">
        <v>4</v>
      </c>
      <c r="AI157" s="103"/>
      <c r="AJ157" s="104"/>
      <c r="AK157" s="105"/>
      <c r="AL157" s="106"/>
      <c r="AM157" s="107"/>
      <c r="AN157" s="107"/>
      <c r="AO157" s="107"/>
      <c r="AP157" s="107"/>
      <c r="AQ157" s="108">
        <f>IF(AP157&lt;AM157,(AP157+1)-AM157,AP157-AM157)</f>
        <v>0</v>
      </c>
      <c r="AR157" s="108">
        <f>IF(AO157&lt;AN157,(AO157+1)-AN157,AO157-AN157)</f>
        <v>0</v>
      </c>
      <c r="AS157" s="109" t="str">
        <f>IF(AR157&lt;&gt;0,1,"")</f>
        <v/>
      </c>
      <c r="AT157" s="110" t="str">
        <f>IF(AM157&lt;&gt;0,AM157-(6/24)+1440,"")</f>
        <v/>
      </c>
      <c r="AU157" s="111"/>
      <c r="AV157" s="112"/>
      <c r="AW157" s="112"/>
      <c r="AX157" s="112"/>
      <c r="AY157" s="111"/>
      <c r="AZ157" s="111"/>
      <c r="BA157" s="111"/>
      <c r="BB157" s="111"/>
      <c r="BC157" s="113"/>
      <c r="BD157" s="112">
        <f>BC157*0.0004536</f>
        <v>0</v>
      </c>
      <c r="BE157" s="114"/>
      <c r="BF157" s="115"/>
      <c r="BG157" s="115"/>
      <c r="BH157" s="102"/>
      <c r="BI157" s="116"/>
      <c r="BJ157" s="116"/>
      <c r="BK157" s="116"/>
      <c r="BL157" s="116"/>
      <c r="BM157" s="117"/>
      <c r="BN157" s="117"/>
      <c r="BO157" s="117"/>
      <c r="BP157" s="118"/>
      <c r="BQ157" s="119"/>
      <c r="BR157" s="119"/>
      <c r="BS157" s="119"/>
      <c r="BT157" s="120"/>
      <c r="BU157" s="121"/>
      <c r="BV157" s="120"/>
      <c r="BW157" s="122"/>
      <c r="BX157" s="122"/>
      <c r="BY157" s="122"/>
      <c r="BZ157" s="122"/>
      <c r="CA157" s="122"/>
      <c r="CB157" s="122"/>
      <c r="CC157" s="122"/>
      <c r="CD157" s="122"/>
      <c r="CE157" s="122"/>
      <c r="CF157" s="122"/>
      <c r="CG157" s="122"/>
      <c r="CH157" s="122"/>
      <c r="CI157" s="213"/>
      <c r="CJ157" s="122"/>
      <c r="CK157" s="112">
        <f>((CJ157/3.8)*6.7)/1000</f>
        <v>0</v>
      </c>
      <c r="CL157" s="122"/>
      <c r="CM157" s="114">
        <f>((CL157*6.7)/1)/1000</f>
        <v>0</v>
      </c>
      <c r="CN157" s="114" t="str">
        <f>IF(A157="","",IF(CK157=0,CM157,CK157)/2.2)</f>
        <v/>
      </c>
      <c r="CO157" s="114" t="str">
        <f>IF(A157="","",(CP157/$BD$4))</f>
        <v/>
      </c>
      <c r="CP157" s="114" t="str">
        <f>IF(A157="","",IF(CJ157="",(AJ157*$BA$4),CJ157))</f>
        <v/>
      </c>
      <c r="CQ157" s="123"/>
      <c r="CR157" s="114">
        <f>AY157-BA157</f>
        <v>0</v>
      </c>
      <c r="CS157" s="122"/>
      <c r="CT157" s="202"/>
      <c r="CU157" s="203"/>
      <c r="CV157" s="203"/>
      <c r="CW157" s="204"/>
      <c r="CY157" s="265"/>
      <c r="CZ157" s="76"/>
    </row>
    <row r="158" spans="1:104" s="18" customFormat="1" ht="13.8" hidden="1" thickBot="1" x14ac:dyDescent="0.3">
      <c r="A158" s="124"/>
      <c r="B158" s="125" t="str">
        <f t="shared" si="7"/>
        <v/>
      </c>
      <c r="C158" s="126"/>
      <c r="D158" s="127"/>
      <c r="E158" s="127"/>
      <c r="F158" s="127"/>
      <c r="G158" s="127"/>
      <c r="H158" s="127"/>
      <c r="I158" s="128"/>
      <c r="J158" s="128"/>
      <c r="K158" s="128"/>
      <c r="L158" s="128"/>
      <c r="M158" s="224"/>
      <c r="N158" s="128"/>
      <c r="O158" s="128"/>
      <c r="P158" s="125"/>
      <c r="Q158" s="224"/>
      <c r="R158" s="224"/>
      <c r="S158" s="125"/>
      <c r="T158" s="125"/>
      <c r="U158" s="125"/>
      <c r="V158" s="225"/>
      <c r="W158" s="225"/>
      <c r="X158" s="225"/>
      <c r="Y158" s="129"/>
      <c r="Z158" s="129"/>
      <c r="AA158" s="226"/>
      <c r="AB158" s="226"/>
      <c r="AC158" s="125"/>
      <c r="AD158" s="125"/>
      <c r="AE158" s="224"/>
      <c r="AF158" s="224"/>
      <c r="AG158" s="130"/>
      <c r="AH158" s="238" t="s">
        <v>141</v>
      </c>
      <c r="AI158" s="239"/>
      <c r="AJ158" s="131"/>
      <c r="AK158" s="132"/>
      <c r="AL158" s="132"/>
      <c r="AM158" s="132"/>
      <c r="AN158" s="132"/>
      <c r="AO158" s="132"/>
      <c r="AP158" s="133"/>
      <c r="AQ158" s="133">
        <f>SUM(AQ154:AQ157)</f>
        <v>0.36805555555555569</v>
      </c>
      <c r="AR158" s="133">
        <f>SUM(AR154:AR157)</f>
        <v>0.28472222222222221</v>
      </c>
      <c r="AS158" s="134">
        <f>SUM(AS154:AS157)</f>
        <v>3</v>
      </c>
      <c r="AT158" s="134"/>
      <c r="AU158" s="132"/>
      <c r="AV158" s="135"/>
      <c r="AW158" s="135"/>
      <c r="AX158" s="135"/>
      <c r="AY158" s="132"/>
      <c r="AZ158" s="132"/>
      <c r="BA158" s="132"/>
      <c r="BB158" s="132"/>
      <c r="BC158" s="136"/>
      <c r="BD158" s="135"/>
      <c r="BE158" s="135"/>
      <c r="BF158" s="137"/>
      <c r="BG158" s="137"/>
      <c r="BH158" s="239"/>
      <c r="BI158" s="239"/>
      <c r="BJ158" s="239"/>
      <c r="BK158" s="138"/>
      <c r="BL158" s="138"/>
      <c r="BM158" s="138"/>
      <c r="BN158" s="138"/>
      <c r="BO158" s="138"/>
      <c r="BP158" s="139"/>
      <c r="BQ158" s="139"/>
      <c r="BR158" s="139"/>
      <c r="BS158" s="139"/>
      <c r="BT158" s="140"/>
      <c r="BU158" s="140"/>
      <c r="BV158" s="140"/>
      <c r="BW158" s="132"/>
      <c r="BX158" s="132"/>
      <c r="BY158" s="132"/>
      <c r="BZ158" s="132"/>
      <c r="CA158" s="132"/>
      <c r="CB158" s="132"/>
      <c r="CC158" s="132"/>
      <c r="CD158" s="132"/>
      <c r="CE158" s="132"/>
      <c r="CF158" s="132"/>
      <c r="CG158" s="132"/>
      <c r="CH158" s="132"/>
      <c r="CI158" s="214"/>
      <c r="CJ158" s="132"/>
      <c r="CK158" s="135">
        <f>SUM(CK154:CK157)</f>
        <v>42.828868421052633</v>
      </c>
      <c r="CL158" s="132"/>
      <c r="CM158" s="135">
        <f>SUM(CM154:CM157)</f>
        <v>51.563200000000002</v>
      </c>
      <c r="CN158" s="135">
        <f>SUM(CN154:CN157)</f>
        <v>42.905485645933013</v>
      </c>
      <c r="CO158" s="135">
        <f>SUM(CO154:CO157)</f>
        <v>42559.524522697451</v>
      </c>
      <c r="CP158" s="135">
        <f>SUM(CP154:CP157)</f>
        <v>161729.37599999999</v>
      </c>
      <c r="CQ158" s="135">
        <f>SUM(CQ154:CQ157)</f>
        <v>0.30548564593301109</v>
      </c>
      <c r="CR158" s="132"/>
      <c r="CS158" s="132"/>
      <c r="CT158" s="132"/>
      <c r="CU158" s="132"/>
      <c r="CV158" s="132"/>
      <c r="CW158" s="141"/>
      <c r="CY158" s="214"/>
      <c r="CZ158" s="214"/>
    </row>
    <row r="159" spans="1:104" s="18" customFormat="1" x14ac:dyDescent="0.25">
      <c r="A159" s="100">
        <v>4505</v>
      </c>
      <c r="B159" s="51" t="str">
        <f t="shared" si="7"/>
        <v>4505-302-1</v>
      </c>
      <c r="C159" s="52">
        <v>60</v>
      </c>
      <c r="D159" s="53" t="s">
        <v>205</v>
      </c>
      <c r="E159" s="53" t="s">
        <v>302</v>
      </c>
      <c r="F159" s="53"/>
      <c r="G159" s="53"/>
      <c r="H159" s="53"/>
      <c r="I159" s="70"/>
      <c r="J159" s="54"/>
      <c r="K159" s="54"/>
      <c r="L159" s="54"/>
      <c r="M159" s="218"/>
      <c r="N159" s="54"/>
      <c r="O159" s="54"/>
      <c r="P159" s="51"/>
      <c r="Q159" s="218"/>
      <c r="R159" s="218"/>
      <c r="S159" s="51"/>
      <c r="T159" s="51"/>
      <c r="U159" s="51"/>
      <c r="V159" s="219"/>
      <c r="W159" s="219"/>
      <c r="X159" s="220"/>
      <c r="Y159" s="55"/>
      <c r="Z159" s="55"/>
      <c r="AA159" s="219"/>
      <c r="AB159" s="219"/>
      <c r="AC159" s="51"/>
      <c r="AD159" s="51"/>
      <c r="AE159" s="218"/>
      <c r="AF159" s="218"/>
      <c r="AG159" s="55"/>
      <c r="AH159" s="56">
        <v>1</v>
      </c>
      <c r="AI159" s="57">
        <v>44338</v>
      </c>
      <c r="AJ159" s="58" t="s">
        <v>382</v>
      </c>
      <c r="AK159" s="59" t="s">
        <v>209</v>
      </c>
      <c r="AL159" s="59" t="s">
        <v>244</v>
      </c>
      <c r="AM159" s="60">
        <v>2.4305555555555556E-2</v>
      </c>
      <c r="AN159" s="84">
        <v>4.8611111111111112E-2</v>
      </c>
      <c r="AO159" s="84">
        <v>0.1875</v>
      </c>
      <c r="AP159" s="60">
        <v>0.20138888888888887</v>
      </c>
      <c r="AQ159" s="61">
        <f>IF(AP159&lt;AM159,(AP159+1)-AM159,AP159-AM159)</f>
        <v>0.17708333333333331</v>
      </c>
      <c r="AR159" s="61">
        <f>IF(AO159&lt;AN159,(AO159+1)-AN159,AO159-AN159)</f>
        <v>0.1388888888888889</v>
      </c>
      <c r="AS159" s="62">
        <f>IF(AR159&lt;&gt;0,1,"")</f>
        <v>1</v>
      </c>
      <c r="AT159" s="63">
        <f>IF(AM159&lt;&gt;0,AM159-(6/24)+1440,"")</f>
        <v>1439.7743055555557</v>
      </c>
      <c r="AU159" s="258">
        <v>16.96</v>
      </c>
      <c r="AV159" s="65"/>
      <c r="AW159" s="65"/>
      <c r="AX159" s="65"/>
      <c r="AY159" s="242">
        <v>24.5</v>
      </c>
      <c r="AZ159" s="66"/>
      <c r="BA159" s="64">
        <v>4.4000000000000004</v>
      </c>
      <c r="BB159" s="66"/>
      <c r="BC159" s="51">
        <v>87250</v>
      </c>
      <c r="BD159" s="89">
        <f>BC159*0.0004536</f>
        <v>39.576599999999999</v>
      </c>
      <c r="BE159" s="67"/>
      <c r="BF159" s="68"/>
      <c r="BG159" s="68"/>
      <c r="BH159" s="69">
        <v>3</v>
      </c>
      <c r="BI159" s="70"/>
      <c r="BJ159" s="70"/>
      <c r="BK159" s="70"/>
      <c r="BL159" s="70"/>
      <c r="BM159" s="71"/>
      <c r="BN159" s="71"/>
      <c r="BO159" s="71"/>
      <c r="BP159" s="72">
        <v>3</v>
      </c>
      <c r="BQ159" s="73"/>
      <c r="BR159" s="73"/>
      <c r="BS159" s="73"/>
      <c r="BT159" s="74"/>
      <c r="BU159" s="75"/>
      <c r="BV159" s="74"/>
      <c r="BW159" s="51"/>
      <c r="BX159" s="51"/>
      <c r="BY159" s="51"/>
      <c r="BZ159" s="51"/>
      <c r="CA159" s="51"/>
      <c r="CB159" s="51"/>
      <c r="CC159" s="51"/>
      <c r="CD159" s="51"/>
      <c r="CE159" s="51"/>
      <c r="CF159" s="51"/>
      <c r="CG159" s="51"/>
      <c r="CH159" s="51"/>
      <c r="CI159" s="212">
        <v>39.658999999999999</v>
      </c>
      <c r="CJ159" s="51">
        <v>21156</v>
      </c>
      <c r="CK159" s="65">
        <f>((CJ159/3.8)*6.7)/1000</f>
        <v>37.301368421052636</v>
      </c>
      <c r="CL159" s="51"/>
      <c r="CM159" s="67">
        <f>((CL159*6.7)/1)/1000</f>
        <v>0</v>
      </c>
      <c r="CN159" s="67">
        <f>IF(A159="","",IF(CK159=0,CM159,CK159)/2.2)</f>
        <v>16.955167464114833</v>
      </c>
      <c r="CO159" s="67">
        <f>IF(A159="","",(CP159/$BD$4))</f>
        <v>5567.2588559433225</v>
      </c>
      <c r="CP159" s="67">
        <f>IF(A159="","",IF(CJ159="",(AJ159*$BA$4),CJ159))</f>
        <v>21156</v>
      </c>
      <c r="CQ159" s="242">
        <f>CN159-AU159</f>
        <v>-4.8325358851677436E-3</v>
      </c>
      <c r="CR159" s="67">
        <f>AY159-BA159</f>
        <v>20.100000000000001</v>
      </c>
      <c r="CS159" s="53" t="s">
        <v>142</v>
      </c>
      <c r="CT159" s="199">
        <v>44338</v>
      </c>
      <c r="CU159" s="200">
        <v>0.74652777777777779</v>
      </c>
      <c r="CV159" s="200">
        <v>0.82638888888888884</v>
      </c>
      <c r="CW159" s="201" t="s">
        <v>523</v>
      </c>
      <c r="CY159" s="264" t="s">
        <v>697</v>
      </c>
      <c r="CZ159" s="228"/>
    </row>
    <row r="160" spans="1:104" s="18" customFormat="1" x14ac:dyDescent="0.25">
      <c r="A160" s="100">
        <v>4505</v>
      </c>
      <c r="B160" s="76" t="str">
        <f t="shared" si="7"/>
        <v>4505-1301-2</v>
      </c>
      <c r="C160" s="77">
        <v>60</v>
      </c>
      <c r="D160" s="83" t="s">
        <v>205</v>
      </c>
      <c r="E160" s="83" t="s">
        <v>302</v>
      </c>
      <c r="F160" s="83"/>
      <c r="G160" s="83"/>
      <c r="H160" s="76"/>
      <c r="I160" s="76"/>
      <c r="J160" s="78"/>
      <c r="K160" s="78"/>
      <c r="L160" s="78"/>
      <c r="M160" s="221"/>
      <c r="N160" s="78"/>
      <c r="O160" s="78"/>
      <c r="P160" s="76"/>
      <c r="Q160" s="221"/>
      <c r="R160" s="221"/>
      <c r="S160" s="76"/>
      <c r="T160" s="76"/>
      <c r="U160" s="76"/>
      <c r="V160" s="222"/>
      <c r="W160" s="222"/>
      <c r="X160" s="222"/>
      <c r="Y160" s="79"/>
      <c r="Z160" s="79"/>
      <c r="AA160" s="223"/>
      <c r="AB160" s="223"/>
      <c r="AC160" s="76"/>
      <c r="AD160" s="76"/>
      <c r="AE160" s="221"/>
      <c r="AF160" s="221"/>
      <c r="AG160" s="79"/>
      <c r="AH160" s="80">
        <v>2</v>
      </c>
      <c r="AI160" s="81">
        <v>44339</v>
      </c>
      <c r="AJ160" s="82" t="s">
        <v>370</v>
      </c>
      <c r="AK160" s="83" t="s">
        <v>244</v>
      </c>
      <c r="AL160" s="83" t="s">
        <v>330</v>
      </c>
      <c r="AM160" s="84">
        <v>0.2638888888888889</v>
      </c>
      <c r="AN160" s="84">
        <v>0.27777777777777779</v>
      </c>
      <c r="AO160" s="84">
        <v>0.3888888888888889</v>
      </c>
      <c r="AP160" s="84">
        <v>0.39583333333333331</v>
      </c>
      <c r="AQ160" s="85">
        <f>IF(AP160&lt;AM160,(AP160+1)-AM160,AP160-AM160)</f>
        <v>0.13194444444444442</v>
      </c>
      <c r="AR160" s="85">
        <f>IF(AO160&lt;AN160,(AO160+1)-AN160,AO160-AN160)</f>
        <v>0.1111111111111111</v>
      </c>
      <c r="AS160" s="86">
        <f>IF(AR160&lt;&gt;0,1,"")</f>
        <v>1</v>
      </c>
      <c r="AT160" s="87">
        <f>IF(AM160&lt;&gt;0,AM160-(6/24)+1440,"")</f>
        <v>1440.0138888888889</v>
      </c>
      <c r="AU160" s="88">
        <v>21.5</v>
      </c>
      <c r="AV160" s="89"/>
      <c r="AW160" s="89"/>
      <c r="AX160" s="89"/>
      <c r="AY160" s="111">
        <v>26.9</v>
      </c>
      <c r="AZ160" s="88"/>
      <c r="BA160" s="88">
        <v>10.7</v>
      </c>
      <c r="BB160" s="88"/>
      <c r="BC160" s="90" t="s">
        <v>603</v>
      </c>
      <c r="BD160" s="89">
        <f>BC160*0.0004536</f>
        <v>43.219915200000003</v>
      </c>
      <c r="BE160" s="91"/>
      <c r="BF160" s="92"/>
      <c r="BG160" s="92"/>
      <c r="BH160" s="80">
        <v>4</v>
      </c>
      <c r="BI160" s="93"/>
      <c r="BJ160" s="93"/>
      <c r="BK160" s="93"/>
      <c r="BL160" s="93"/>
      <c r="BM160" s="94"/>
      <c r="BN160" s="94"/>
      <c r="BO160" s="94"/>
      <c r="BP160" s="95">
        <v>4</v>
      </c>
      <c r="BQ160" s="96"/>
      <c r="BR160" s="96"/>
      <c r="BS160" s="96"/>
      <c r="BT160" s="97"/>
      <c r="BU160" s="98"/>
      <c r="BV160" s="97"/>
      <c r="BW160" s="76"/>
      <c r="BX160" s="76"/>
      <c r="BY160" s="76"/>
      <c r="BZ160" s="76"/>
      <c r="CA160" s="76"/>
      <c r="CB160" s="76"/>
      <c r="CC160" s="76"/>
      <c r="CD160" s="76"/>
      <c r="CE160" s="76"/>
      <c r="CF160" s="76"/>
      <c r="CG160" s="76"/>
      <c r="CH160" s="76"/>
      <c r="CI160" s="212">
        <v>41.448</v>
      </c>
      <c r="CJ160" s="76"/>
      <c r="CK160" s="89">
        <f>((CJ160/3.8)*6.7)/1000</f>
        <v>0</v>
      </c>
      <c r="CL160" s="76">
        <v>7313</v>
      </c>
      <c r="CM160" s="91">
        <f>((CL160*6.7)/1)/1000</f>
        <v>48.997099999999996</v>
      </c>
      <c r="CN160" s="91">
        <f>IF(A160="","",IF(CK160=0,CM160,CK160)/2.2)</f>
        <v>22.271409090909088</v>
      </c>
      <c r="CO160" s="91">
        <f>IF(A160="","",(CP160/$BD$4))</f>
        <v>155292.52064471267</v>
      </c>
      <c r="CP160" s="91">
        <f>IF(A160="","",IF(CJ160="",(AJ160*$BA$4),CJ160))</f>
        <v>590123.19199999992</v>
      </c>
      <c r="CQ160" s="99">
        <f>CN160-AU160</f>
        <v>0.77140909090908849</v>
      </c>
      <c r="CR160" s="91">
        <f>AY160-BA160</f>
        <v>16.2</v>
      </c>
      <c r="CS160" s="168"/>
      <c r="CT160" s="81"/>
      <c r="CU160" s="192"/>
      <c r="CV160" s="192"/>
      <c r="CW160" s="169"/>
      <c r="CY160" s="264" t="s">
        <v>697</v>
      </c>
      <c r="CZ160" s="83" t="s">
        <v>142</v>
      </c>
    </row>
    <row r="161" spans="1:104" s="18" customFormat="1" ht="13.8" thickBot="1" x14ac:dyDescent="0.3">
      <c r="A161" s="100">
        <v>4505</v>
      </c>
      <c r="B161" s="76" t="str">
        <f t="shared" si="7"/>
        <v>4505-301-3</v>
      </c>
      <c r="C161" s="77">
        <v>60</v>
      </c>
      <c r="D161" s="83" t="s">
        <v>205</v>
      </c>
      <c r="E161" s="83" t="s">
        <v>302</v>
      </c>
      <c r="F161" s="83"/>
      <c r="G161" s="76"/>
      <c r="H161" s="76"/>
      <c r="I161" s="76"/>
      <c r="J161" s="78"/>
      <c r="K161" s="78"/>
      <c r="L161" s="78"/>
      <c r="M161" s="221"/>
      <c r="N161" s="78"/>
      <c r="O161" s="78"/>
      <c r="P161" s="76"/>
      <c r="Q161" s="221"/>
      <c r="R161" s="221"/>
      <c r="S161" s="76"/>
      <c r="T161" s="76"/>
      <c r="U161" s="76"/>
      <c r="V161" s="222"/>
      <c r="W161" s="222"/>
      <c r="X161" s="222"/>
      <c r="Y161" s="79"/>
      <c r="Z161" s="79"/>
      <c r="AA161" s="223"/>
      <c r="AB161" s="223"/>
      <c r="AC161" s="76"/>
      <c r="AD161" s="76"/>
      <c r="AE161" s="221"/>
      <c r="AF161" s="221"/>
      <c r="AG161" s="79"/>
      <c r="AH161" s="80">
        <v>3</v>
      </c>
      <c r="AI161" s="81">
        <v>44339</v>
      </c>
      <c r="AJ161" s="82" t="s">
        <v>329</v>
      </c>
      <c r="AK161" s="83" t="s">
        <v>330</v>
      </c>
      <c r="AL161" s="83" t="s">
        <v>209</v>
      </c>
      <c r="AM161" s="84">
        <v>0.42708333333333331</v>
      </c>
      <c r="AN161" s="84">
        <v>0.4375</v>
      </c>
      <c r="AO161" s="84">
        <v>0.47916666666666669</v>
      </c>
      <c r="AP161" s="84">
        <v>0.4861111111111111</v>
      </c>
      <c r="AQ161" s="85">
        <f>IF(AP161&lt;AM161,(AP161+1)-AM161,AP161-AM161)</f>
        <v>5.902777777777779E-2</v>
      </c>
      <c r="AR161" s="85">
        <f>IF(AO161&lt;AN161,(AO161+1)-AN161,AO161-AN161)</f>
        <v>4.1666666666666685E-2</v>
      </c>
      <c r="AS161" s="86">
        <f>IF(AR161&lt;&gt;0,1,"")</f>
        <v>1</v>
      </c>
      <c r="AT161" s="87">
        <f>IF(AM161&lt;&gt;0,AM161-(6/24)+1440,"")</f>
        <v>1440.1770833333333</v>
      </c>
      <c r="AU161" s="260">
        <v>2.06</v>
      </c>
      <c r="AV161" s="89"/>
      <c r="AW161" s="89"/>
      <c r="AX161" s="89"/>
      <c r="AY161" s="88">
        <v>12.5</v>
      </c>
      <c r="AZ161" s="88"/>
      <c r="BA161" s="88">
        <v>6</v>
      </c>
      <c r="BB161" s="88"/>
      <c r="BC161" s="90" t="s">
        <v>604</v>
      </c>
      <c r="BD161" s="89">
        <f>BC161*0.0004536</f>
        <v>46.4373</v>
      </c>
      <c r="BE161" s="91"/>
      <c r="BF161" s="92"/>
      <c r="BG161" s="92"/>
      <c r="BH161" s="80"/>
      <c r="BI161" s="93"/>
      <c r="BJ161" s="93"/>
      <c r="BK161" s="93"/>
      <c r="BL161" s="93"/>
      <c r="BM161" s="94"/>
      <c r="BN161" s="94"/>
      <c r="BO161" s="94"/>
      <c r="BP161" s="95"/>
      <c r="BQ161" s="96"/>
      <c r="BR161" s="96"/>
      <c r="BS161" s="96"/>
      <c r="BT161" s="97"/>
      <c r="BU161" s="98"/>
      <c r="BV161" s="97"/>
      <c r="BW161" s="76"/>
      <c r="BX161" s="76"/>
      <c r="BY161" s="76"/>
      <c r="BZ161" s="76"/>
      <c r="CA161" s="76"/>
      <c r="CB161" s="76"/>
      <c r="CC161" s="76"/>
      <c r="CD161" s="76"/>
      <c r="CE161" s="76"/>
      <c r="CF161" s="76"/>
      <c r="CG161" s="76"/>
      <c r="CH161" s="76"/>
      <c r="CI161" s="212">
        <v>44.158999999999999</v>
      </c>
      <c r="CJ161" s="76">
        <v>2566</v>
      </c>
      <c r="CK161" s="89">
        <f>((CJ161/3.8)*6.7)/1000</f>
        <v>4.5242631578947377</v>
      </c>
      <c r="CL161" s="76"/>
      <c r="CM161" s="91">
        <f>((CL161*6.7)/1)/1000</f>
        <v>0</v>
      </c>
      <c r="CN161" s="91">
        <f>IF(A161="","",IF(CK161=0,CM161,CK161)/2.2)</f>
        <v>2.0564832535885169</v>
      </c>
      <c r="CO161" s="91">
        <f>IF(A161="","",(CP161/$BD$4))</f>
        <v>675.24986880083964</v>
      </c>
      <c r="CP161" s="91">
        <f>IF(A161="","",IF(CJ161="",(AJ161*$BA$4),CJ161))</f>
        <v>2566</v>
      </c>
      <c r="CQ161" s="99">
        <f>CN161-AU161</f>
        <v>-3.5167464114831404E-3</v>
      </c>
      <c r="CR161" s="91">
        <f>AY161-BA161</f>
        <v>6.5</v>
      </c>
      <c r="CS161" s="83" t="s">
        <v>142</v>
      </c>
      <c r="CT161" s="81">
        <v>44339</v>
      </c>
      <c r="CU161" s="192">
        <v>0.27777777777777779</v>
      </c>
      <c r="CV161" s="192">
        <v>0.31944444444444448</v>
      </c>
      <c r="CW161" s="169" t="s">
        <v>522</v>
      </c>
      <c r="CY161" s="264" t="s">
        <v>697</v>
      </c>
      <c r="CZ161" s="76"/>
    </row>
    <row r="162" spans="1:104" s="18" customFormat="1" ht="13.8" hidden="1" thickBot="1" x14ac:dyDescent="0.3">
      <c r="A162" s="100"/>
      <c r="B162" s="76" t="str">
        <f t="shared" si="7"/>
        <v/>
      </c>
      <c r="C162" s="77"/>
      <c r="D162" s="83"/>
      <c r="E162" s="83"/>
      <c r="F162" s="83"/>
      <c r="G162" s="76"/>
      <c r="H162" s="76"/>
      <c r="I162" s="76"/>
      <c r="J162" s="78"/>
      <c r="K162" s="78"/>
      <c r="L162" s="78"/>
      <c r="M162" s="221"/>
      <c r="N162" s="78"/>
      <c r="O162" s="78"/>
      <c r="P162" s="76"/>
      <c r="Q162" s="221"/>
      <c r="R162" s="221"/>
      <c r="S162" s="76"/>
      <c r="T162" s="76"/>
      <c r="U162" s="76"/>
      <c r="V162" s="222"/>
      <c r="W162" s="222"/>
      <c r="X162" s="222"/>
      <c r="Y162" s="79"/>
      <c r="Z162" s="79"/>
      <c r="AA162" s="223"/>
      <c r="AB162" s="223"/>
      <c r="AC162" s="76"/>
      <c r="AD162" s="76"/>
      <c r="AE162" s="221"/>
      <c r="AF162" s="221"/>
      <c r="AG162" s="79"/>
      <c r="AH162" s="102">
        <v>4</v>
      </c>
      <c r="AI162" s="103"/>
      <c r="AJ162" s="104"/>
      <c r="AK162" s="105"/>
      <c r="AL162" s="106"/>
      <c r="AM162" s="107"/>
      <c r="AN162" s="107"/>
      <c r="AO162" s="107"/>
      <c r="AP162" s="107"/>
      <c r="AQ162" s="108">
        <f>IF(AP162&lt;AM162,(AP162+1)-AM162,AP162-AM162)</f>
        <v>0</v>
      </c>
      <c r="AR162" s="108">
        <f>IF(AO162&lt;AN162,(AO162+1)-AN162,AO162-AN162)</f>
        <v>0</v>
      </c>
      <c r="AS162" s="109" t="str">
        <f>IF(AR162&lt;&gt;0,1,"")</f>
        <v/>
      </c>
      <c r="AT162" s="110" t="str">
        <f>IF(AM162&lt;&gt;0,AM162-(6/24)+1440,"")</f>
        <v/>
      </c>
      <c r="AU162" s="111"/>
      <c r="AV162" s="112"/>
      <c r="AW162" s="112"/>
      <c r="AX162" s="112"/>
      <c r="AY162" s="111"/>
      <c r="AZ162" s="111"/>
      <c r="BA162" s="111"/>
      <c r="BB162" s="111"/>
      <c r="BC162" s="113"/>
      <c r="BD162" s="112">
        <f>BC162*0.0004536</f>
        <v>0</v>
      </c>
      <c r="BE162" s="114"/>
      <c r="BF162" s="115"/>
      <c r="BG162" s="115"/>
      <c r="BH162" s="102"/>
      <c r="BI162" s="116"/>
      <c r="BJ162" s="116"/>
      <c r="BK162" s="116"/>
      <c r="BL162" s="116"/>
      <c r="BM162" s="117"/>
      <c r="BN162" s="117"/>
      <c r="BO162" s="117"/>
      <c r="BP162" s="118"/>
      <c r="BQ162" s="119"/>
      <c r="BR162" s="119"/>
      <c r="BS162" s="119"/>
      <c r="BT162" s="120"/>
      <c r="BU162" s="121"/>
      <c r="BV162" s="120"/>
      <c r="BW162" s="122"/>
      <c r="BX162" s="122"/>
      <c r="BY162" s="122"/>
      <c r="BZ162" s="122"/>
      <c r="CA162" s="122"/>
      <c r="CB162" s="122"/>
      <c r="CC162" s="122"/>
      <c r="CD162" s="122"/>
      <c r="CE162" s="122"/>
      <c r="CF162" s="122"/>
      <c r="CG162" s="122"/>
      <c r="CH162" s="122"/>
      <c r="CI162" s="213"/>
      <c r="CJ162" s="122"/>
      <c r="CK162" s="112">
        <f>((CJ162/3.8)*6.7)/1000</f>
        <v>0</v>
      </c>
      <c r="CL162" s="122"/>
      <c r="CM162" s="114">
        <f>((CL162*6.7)/1)/1000</f>
        <v>0</v>
      </c>
      <c r="CN162" s="114" t="str">
        <f>IF(A162="","",IF(CK162=0,CM162,CK162)/2.2)</f>
        <v/>
      </c>
      <c r="CO162" s="114" t="str">
        <f>IF(A162="","",(CP162/$BD$4))</f>
        <v/>
      </c>
      <c r="CP162" s="114" t="str">
        <f>IF(A162="","",IF(CJ162="",(AJ162*$BA$4),CJ162))</f>
        <v/>
      </c>
      <c r="CQ162" s="123"/>
      <c r="CR162" s="114">
        <f>AY162-BA162</f>
        <v>0</v>
      </c>
      <c r="CS162" s="122"/>
      <c r="CT162" s="202"/>
      <c r="CU162" s="203"/>
      <c r="CV162" s="203"/>
      <c r="CW162" s="204"/>
      <c r="CY162" s="265"/>
      <c r="CZ162" s="76"/>
    </row>
    <row r="163" spans="1:104" s="18" customFormat="1" ht="13.8" hidden="1" thickBot="1" x14ac:dyDescent="0.3">
      <c r="A163" s="124"/>
      <c r="B163" s="125" t="str">
        <f t="shared" si="7"/>
        <v/>
      </c>
      <c r="C163" s="126"/>
      <c r="D163" s="127"/>
      <c r="E163" s="127"/>
      <c r="F163" s="127"/>
      <c r="G163" s="127"/>
      <c r="H163" s="127"/>
      <c r="I163" s="128"/>
      <c r="J163" s="128"/>
      <c r="K163" s="128"/>
      <c r="L163" s="128"/>
      <c r="M163" s="224"/>
      <c r="N163" s="128"/>
      <c r="O163" s="128"/>
      <c r="P163" s="125"/>
      <c r="Q163" s="224"/>
      <c r="R163" s="224"/>
      <c r="S163" s="125"/>
      <c r="T163" s="125"/>
      <c r="U163" s="125"/>
      <c r="V163" s="225"/>
      <c r="W163" s="225"/>
      <c r="X163" s="225"/>
      <c r="Y163" s="129"/>
      <c r="Z163" s="129"/>
      <c r="AA163" s="226"/>
      <c r="AB163" s="226"/>
      <c r="AC163" s="125"/>
      <c r="AD163" s="125"/>
      <c r="AE163" s="224"/>
      <c r="AF163" s="224"/>
      <c r="AG163" s="130"/>
      <c r="AH163" s="238" t="s">
        <v>141</v>
      </c>
      <c r="AI163" s="239"/>
      <c r="AJ163" s="131"/>
      <c r="AK163" s="132"/>
      <c r="AL163" s="132"/>
      <c r="AM163" s="132"/>
      <c r="AN163" s="132"/>
      <c r="AO163" s="132"/>
      <c r="AP163" s="133"/>
      <c r="AQ163" s="133">
        <f>SUM(AQ159:AQ162)</f>
        <v>0.36805555555555552</v>
      </c>
      <c r="AR163" s="133">
        <f>SUM(AR159:AR162)</f>
        <v>0.29166666666666669</v>
      </c>
      <c r="AS163" s="134">
        <f>SUM(AS159:AS162)</f>
        <v>3</v>
      </c>
      <c r="AT163" s="134"/>
      <c r="AU163" s="132"/>
      <c r="AV163" s="135"/>
      <c r="AW163" s="135"/>
      <c r="AX163" s="135"/>
      <c r="AY163" s="132"/>
      <c r="AZ163" s="132"/>
      <c r="BA163" s="132"/>
      <c r="BB163" s="132"/>
      <c r="BC163" s="136"/>
      <c r="BD163" s="135"/>
      <c r="BE163" s="135"/>
      <c r="BF163" s="137"/>
      <c r="BG163" s="137"/>
      <c r="BH163" s="239"/>
      <c r="BI163" s="239"/>
      <c r="BJ163" s="239"/>
      <c r="BK163" s="138"/>
      <c r="BL163" s="138"/>
      <c r="BM163" s="138"/>
      <c r="BN163" s="138"/>
      <c r="BO163" s="138"/>
      <c r="BP163" s="139"/>
      <c r="BQ163" s="139"/>
      <c r="BR163" s="139"/>
      <c r="BS163" s="139"/>
      <c r="BT163" s="140"/>
      <c r="BU163" s="140"/>
      <c r="BV163" s="140"/>
      <c r="BW163" s="132"/>
      <c r="BX163" s="132"/>
      <c r="BY163" s="132"/>
      <c r="BZ163" s="132"/>
      <c r="CA163" s="132"/>
      <c r="CB163" s="132"/>
      <c r="CC163" s="132"/>
      <c r="CD163" s="132"/>
      <c r="CE163" s="132"/>
      <c r="CF163" s="132"/>
      <c r="CG163" s="132"/>
      <c r="CH163" s="132"/>
      <c r="CI163" s="214"/>
      <c r="CJ163" s="132"/>
      <c r="CK163" s="135">
        <f>SUM(CK159:CK162)</f>
        <v>41.825631578947373</v>
      </c>
      <c r="CL163" s="132"/>
      <c r="CM163" s="135">
        <f>SUM(CM159:CM162)</f>
        <v>48.997099999999996</v>
      </c>
      <c r="CN163" s="135">
        <f>SUM(CN159:CN162)</f>
        <v>41.283059808612443</v>
      </c>
      <c r="CO163" s="135">
        <f>SUM(CO159:CO162)</f>
        <v>161535.02936945684</v>
      </c>
      <c r="CP163" s="135">
        <f>SUM(CP159:CP162)</f>
        <v>613845.19199999992</v>
      </c>
      <c r="CQ163" s="135">
        <f>SUM(CQ159:CQ162)</f>
        <v>0.76305980861243761</v>
      </c>
      <c r="CR163" s="132"/>
      <c r="CS163" s="132"/>
      <c r="CT163" s="132"/>
      <c r="CU163" s="132"/>
      <c r="CV163" s="132"/>
      <c r="CW163" s="141"/>
      <c r="CY163" s="214"/>
      <c r="CZ163" s="214"/>
    </row>
    <row r="164" spans="1:104" s="18" customFormat="1" ht="13.8" thickBot="1" x14ac:dyDescent="0.3">
      <c r="A164" s="100">
        <v>4506</v>
      </c>
      <c r="B164" s="51" t="str">
        <f t="shared" ref="B164:B178" si="8">IF(AJ164="","",A164&amp;"-"&amp;AJ164&amp;"-"&amp;AH164)</f>
        <v>4506-500-1</v>
      </c>
      <c r="C164" s="52">
        <v>61</v>
      </c>
      <c r="D164" s="53" t="s">
        <v>353</v>
      </c>
      <c r="E164" s="53" t="s">
        <v>278</v>
      </c>
      <c r="F164" s="53" t="s">
        <v>628</v>
      </c>
      <c r="G164" s="53" t="s">
        <v>629</v>
      </c>
      <c r="H164" s="53"/>
      <c r="I164" s="70"/>
      <c r="J164" s="54"/>
      <c r="K164" s="54"/>
      <c r="L164" s="54"/>
      <c r="M164" s="218"/>
      <c r="N164" s="54"/>
      <c r="O164" s="54"/>
      <c r="P164" s="51"/>
      <c r="Q164" s="218"/>
      <c r="R164" s="218"/>
      <c r="S164" s="51"/>
      <c r="T164" s="51"/>
      <c r="U164" s="51"/>
      <c r="V164" s="219"/>
      <c r="W164" s="219"/>
      <c r="X164" s="220"/>
      <c r="Y164" s="55"/>
      <c r="Z164" s="55"/>
      <c r="AA164" s="219"/>
      <c r="AB164" s="219"/>
      <c r="AC164" s="51"/>
      <c r="AD164" s="51"/>
      <c r="AE164" s="218"/>
      <c r="AF164" s="218"/>
      <c r="AG164" s="55"/>
      <c r="AH164" s="56">
        <v>1</v>
      </c>
      <c r="AI164" s="57">
        <v>44339</v>
      </c>
      <c r="AJ164" s="58" t="s">
        <v>320</v>
      </c>
      <c r="AK164" s="59" t="s">
        <v>209</v>
      </c>
      <c r="AL164" s="59" t="s">
        <v>321</v>
      </c>
      <c r="AM164" s="60">
        <v>0.57291666666666663</v>
      </c>
      <c r="AN164" s="84">
        <v>0.58680555555555558</v>
      </c>
      <c r="AO164" s="84">
        <v>0.76736111111111116</v>
      </c>
      <c r="AP164" s="60">
        <v>0.78125</v>
      </c>
      <c r="AQ164" s="61">
        <f>IF(AP164&lt;AM164,(AP164+1)-AM164,AP164-AM164)</f>
        <v>0.20833333333333337</v>
      </c>
      <c r="AR164" s="61">
        <f>IF(AO164&lt;AN164,(AO164+1)-AN164,AO164-AN164)</f>
        <v>0.18055555555555558</v>
      </c>
      <c r="AS164" s="62">
        <f>IF(AR164&lt;&gt;0,1,"")</f>
        <v>1</v>
      </c>
      <c r="AT164" s="63">
        <f>IF(AM164&lt;&gt;0,AM164-(6/24)+1440,"")</f>
        <v>1440.3229166666667</v>
      </c>
      <c r="AU164" s="111">
        <v>25.7</v>
      </c>
      <c r="AV164" s="65"/>
      <c r="AW164" s="65"/>
      <c r="AX164" s="65"/>
      <c r="AY164" s="242">
        <v>31.8</v>
      </c>
      <c r="AZ164" s="66"/>
      <c r="BA164" s="277">
        <f>12.8/2.2</f>
        <v>5.8181818181818183</v>
      </c>
      <c r="BB164" s="66"/>
      <c r="BC164" s="51">
        <v>90318</v>
      </c>
      <c r="BD164" s="89">
        <f>BC164*0.0004536</f>
        <v>40.968244800000001</v>
      </c>
      <c r="BE164" s="67"/>
      <c r="BF164" s="68"/>
      <c r="BG164" s="68"/>
      <c r="BH164" s="69">
        <v>3</v>
      </c>
      <c r="BI164" s="70"/>
      <c r="BJ164" s="70"/>
      <c r="BK164" s="70"/>
      <c r="BL164" s="70"/>
      <c r="BM164" s="71"/>
      <c r="BN164" s="71"/>
      <c r="BO164" s="71"/>
      <c r="BP164" s="72">
        <v>3</v>
      </c>
      <c r="BQ164" s="73"/>
      <c r="BR164" s="73"/>
      <c r="BS164" s="73"/>
      <c r="BT164" s="74"/>
      <c r="BU164" s="75"/>
      <c r="BV164" s="74"/>
      <c r="BW164" s="51"/>
      <c r="BX164" s="51"/>
      <c r="BY164" s="51"/>
      <c r="BZ164" s="51"/>
      <c r="CA164" s="51"/>
      <c r="CB164" s="51"/>
      <c r="CC164" s="51"/>
      <c r="CD164" s="51"/>
      <c r="CE164" s="51"/>
      <c r="CF164" s="51"/>
      <c r="CG164" s="51"/>
      <c r="CH164" s="51"/>
      <c r="CI164" s="212">
        <f>29.446+8.446</f>
        <v>37.892000000000003</v>
      </c>
      <c r="CJ164" s="51">
        <v>32103</v>
      </c>
      <c r="CK164" s="65">
        <f>((CJ164/3.8)*6.7)/1000</f>
        <v>56.602657894736836</v>
      </c>
      <c r="CL164" s="51"/>
      <c r="CM164" s="67">
        <f>((CL164*6.7)/1)/1000</f>
        <v>0</v>
      </c>
      <c r="CN164" s="67">
        <f>IF(A164="","",IF(CK164=0,CM164,CK164)/2.2)</f>
        <v>25.728480861244016</v>
      </c>
      <c r="CO164" s="67">
        <f>IF(A164="","",(CP164/$BD$4))</f>
        <v>8447.9916360535299</v>
      </c>
      <c r="CP164" s="67">
        <f>IF(A164="","",IF(CJ164="",(AJ164*$BA$4),CJ164))</f>
        <v>32103</v>
      </c>
      <c r="CQ164" s="242">
        <f>CN164-AU164</f>
        <v>2.8480861244016609E-2</v>
      </c>
      <c r="CR164" s="67">
        <f>AY164-BA164</f>
        <v>25.981818181818184</v>
      </c>
      <c r="CS164" s="53" t="s">
        <v>142</v>
      </c>
      <c r="CT164" s="199">
        <v>44339</v>
      </c>
      <c r="CU164" s="200">
        <v>0.31944444444444448</v>
      </c>
      <c r="CV164" s="200">
        <v>0.36458333333333331</v>
      </c>
      <c r="CW164" s="201" t="s">
        <v>523</v>
      </c>
      <c r="CY164" s="264" t="s">
        <v>697</v>
      </c>
      <c r="CZ164" s="228"/>
    </row>
    <row r="165" spans="1:104" s="18" customFormat="1" ht="13.8" hidden="1" thickBot="1" x14ac:dyDescent="0.3">
      <c r="A165" s="100"/>
      <c r="B165" s="76" t="str">
        <f t="shared" si="8"/>
        <v/>
      </c>
      <c r="C165" s="77"/>
      <c r="D165" s="83"/>
      <c r="E165" s="83"/>
      <c r="F165" s="83"/>
      <c r="G165" s="83"/>
      <c r="H165" s="76"/>
      <c r="I165" s="76"/>
      <c r="J165" s="78"/>
      <c r="K165" s="78"/>
      <c r="L165" s="78"/>
      <c r="M165" s="221"/>
      <c r="N165" s="78"/>
      <c r="O165" s="78"/>
      <c r="P165" s="76"/>
      <c r="Q165" s="221"/>
      <c r="R165" s="221"/>
      <c r="S165" s="76"/>
      <c r="T165" s="76"/>
      <c r="U165" s="76"/>
      <c r="V165" s="222"/>
      <c r="W165" s="222"/>
      <c r="X165" s="222"/>
      <c r="Y165" s="79"/>
      <c r="Z165" s="79"/>
      <c r="AA165" s="223"/>
      <c r="AB165" s="223"/>
      <c r="AC165" s="76"/>
      <c r="AD165" s="76"/>
      <c r="AE165" s="221"/>
      <c r="AF165" s="221"/>
      <c r="AG165" s="79"/>
      <c r="AH165" s="80">
        <v>2</v>
      </c>
      <c r="AI165" s="81"/>
      <c r="AJ165" s="82"/>
      <c r="AK165" s="83"/>
      <c r="AL165" s="83"/>
      <c r="AM165" s="84"/>
      <c r="AN165" s="84"/>
      <c r="AO165" s="84"/>
      <c r="AP165" s="84"/>
      <c r="AQ165" s="85">
        <f>IF(AP165&lt;AM165,(AP165+1)-AM165,AP165-AM165)</f>
        <v>0</v>
      </c>
      <c r="AR165" s="85">
        <f>IF(AO165&lt;AN165,(AO165+1)-AN165,AO165-AN165)</f>
        <v>0</v>
      </c>
      <c r="AS165" s="86" t="str">
        <f>IF(AR165&lt;&gt;0,1,"")</f>
        <v/>
      </c>
      <c r="AT165" s="87" t="str">
        <f>IF(AM165&lt;&gt;0,AM165-(6/24)+1440,"")</f>
        <v/>
      </c>
      <c r="AU165" s="88"/>
      <c r="AV165" s="89"/>
      <c r="AW165" s="89"/>
      <c r="AX165" s="89"/>
      <c r="AY165" s="111"/>
      <c r="AZ165" s="88"/>
      <c r="BA165" s="88"/>
      <c r="BB165" s="88"/>
      <c r="BC165" s="90"/>
      <c r="BD165" s="89">
        <f>BC165*0.0004536</f>
        <v>0</v>
      </c>
      <c r="BE165" s="91"/>
      <c r="BF165" s="92"/>
      <c r="BG165" s="92"/>
      <c r="BH165" s="80">
        <v>4</v>
      </c>
      <c r="BI165" s="93"/>
      <c r="BJ165" s="93"/>
      <c r="BK165" s="93"/>
      <c r="BL165" s="93"/>
      <c r="BM165" s="94"/>
      <c r="BN165" s="94"/>
      <c r="BO165" s="94"/>
      <c r="BP165" s="95">
        <v>4</v>
      </c>
      <c r="BQ165" s="96"/>
      <c r="BR165" s="96"/>
      <c r="BS165" s="96"/>
      <c r="BT165" s="97"/>
      <c r="BU165" s="98"/>
      <c r="BV165" s="97"/>
      <c r="BW165" s="76"/>
      <c r="BX165" s="76"/>
      <c r="BY165" s="76"/>
      <c r="BZ165" s="76"/>
      <c r="CA165" s="76"/>
      <c r="CB165" s="76"/>
      <c r="CC165" s="76"/>
      <c r="CD165" s="76"/>
      <c r="CE165" s="76"/>
      <c r="CF165" s="76"/>
      <c r="CG165" s="76"/>
      <c r="CH165" s="76"/>
      <c r="CI165" s="212"/>
      <c r="CJ165" s="76"/>
      <c r="CK165" s="89">
        <f>((CJ165/3.8)*6.7)/1000</f>
        <v>0</v>
      </c>
      <c r="CL165" s="76"/>
      <c r="CM165" s="91">
        <f>((CL165*6.7)/1)/1000</f>
        <v>0</v>
      </c>
      <c r="CN165" s="91" t="str">
        <f>IF(A165="","",IF(CK165=0,CM165,CK165)/2.2)</f>
        <v/>
      </c>
      <c r="CO165" s="91" t="str">
        <f>IF(A165="","",(CP165/$BD$4))</f>
        <v/>
      </c>
      <c r="CP165" s="91" t="str">
        <f>IF(A165="","",IF(CJ165="",(AJ165*$BA$4),CJ165))</f>
        <v/>
      </c>
      <c r="CQ165" s="99"/>
      <c r="CR165" s="91">
        <f>AY165-BA165</f>
        <v>0</v>
      </c>
      <c r="CS165" s="168"/>
      <c r="CT165" s="81"/>
      <c r="CU165" s="192"/>
      <c r="CV165" s="192"/>
      <c r="CW165" s="169"/>
      <c r="CY165" s="264"/>
      <c r="CZ165" s="83" t="s">
        <v>142</v>
      </c>
    </row>
    <row r="166" spans="1:104" s="18" customFormat="1" ht="13.8" hidden="1" thickBot="1" x14ac:dyDescent="0.3">
      <c r="A166" s="100"/>
      <c r="B166" s="76" t="str">
        <f t="shared" si="8"/>
        <v/>
      </c>
      <c r="C166" s="77" t="s">
        <v>142</v>
      </c>
      <c r="D166" s="83"/>
      <c r="E166" s="83"/>
      <c r="F166" s="83"/>
      <c r="G166" s="76"/>
      <c r="H166" s="76"/>
      <c r="I166" s="76"/>
      <c r="J166" s="78"/>
      <c r="K166" s="78"/>
      <c r="L166" s="78"/>
      <c r="M166" s="221"/>
      <c r="N166" s="78"/>
      <c r="O166" s="78"/>
      <c r="P166" s="76"/>
      <c r="Q166" s="221"/>
      <c r="R166" s="221"/>
      <c r="S166" s="76"/>
      <c r="T166" s="76"/>
      <c r="U166" s="76"/>
      <c r="V166" s="222"/>
      <c r="W166" s="222"/>
      <c r="X166" s="222"/>
      <c r="Y166" s="79"/>
      <c r="Z166" s="79"/>
      <c r="AA166" s="223"/>
      <c r="AB166" s="223"/>
      <c r="AC166" s="76"/>
      <c r="AD166" s="76"/>
      <c r="AE166" s="221"/>
      <c r="AF166" s="221"/>
      <c r="AG166" s="79"/>
      <c r="AH166" s="80">
        <v>3</v>
      </c>
      <c r="AI166" s="81"/>
      <c r="AJ166" s="82"/>
      <c r="AK166" s="83"/>
      <c r="AL166" s="83"/>
      <c r="AM166" s="84"/>
      <c r="AN166" s="84"/>
      <c r="AO166" s="84"/>
      <c r="AP166" s="84"/>
      <c r="AQ166" s="85">
        <f>IF(AP166&lt;AM166,(AP166+1)-AM166,AP166-AM166)</f>
        <v>0</v>
      </c>
      <c r="AR166" s="85">
        <f>IF(AO166&lt;AN166,(AO166+1)-AN166,AO166-AN166)</f>
        <v>0</v>
      </c>
      <c r="AS166" s="86" t="str">
        <f>IF(AR166&lt;&gt;0,1,"")</f>
        <v/>
      </c>
      <c r="AT166" s="87" t="str">
        <f>IF(AM166&lt;&gt;0,AM166-(6/24)+1440,"")</f>
        <v/>
      </c>
      <c r="AU166" s="88"/>
      <c r="AV166" s="89"/>
      <c r="AW166" s="89"/>
      <c r="AX166" s="89"/>
      <c r="AY166" s="88"/>
      <c r="AZ166" s="88"/>
      <c r="BA166" s="88"/>
      <c r="BB166" s="88"/>
      <c r="BC166" s="101"/>
      <c r="BD166" s="89">
        <f>BC166*0.0004536</f>
        <v>0</v>
      </c>
      <c r="BE166" s="91"/>
      <c r="BF166" s="92"/>
      <c r="BG166" s="92"/>
      <c r="BH166" s="80"/>
      <c r="BI166" s="93"/>
      <c r="BJ166" s="93"/>
      <c r="BK166" s="93"/>
      <c r="BL166" s="93"/>
      <c r="BM166" s="94"/>
      <c r="BN166" s="94"/>
      <c r="BO166" s="94"/>
      <c r="BP166" s="95"/>
      <c r="BQ166" s="96"/>
      <c r="BR166" s="96"/>
      <c r="BS166" s="96"/>
      <c r="BT166" s="97"/>
      <c r="BU166" s="98"/>
      <c r="BV166" s="97"/>
      <c r="BW166" s="76"/>
      <c r="BX166" s="76"/>
      <c r="BY166" s="76"/>
      <c r="BZ166" s="76"/>
      <c r="CA166" s="76"/>
      <c r="CB166" s="76"/>
      <c r="CC166" s="76"/>
      <c r="CD166" s="76"/>
      <c r="CE166" s="76"/>
      <c r="CF166" s="76"/>
      <c r="CG166" s="76"/>
      <c r="CH166" s="76"/>
      <c r="CI166" s="212"/>
      <c r="CJ166" s="76"/>
      <c r="CK166" s="89">
        <f>((CJ166/3.8)*6.7)/1000</f>
        <v>0</v>
      </c>
      <c r="CL166" s="76"/>
      <c r="CM166" s="91">
        <f>((CL166*6.7)/1)/1000</f>
        <v>0</v>
      </c>
      <c r="CN166" s="91" t="str">
        <f>IF(A166="","",IF(CK166=0,CM166,CK166)/2.2)</f>
        <v/>
      </c>
      <c r="CO166" s="91" t="str">
        <f>IF(A166="","",(CP166/$BD$4))</f>
        <v/>
      </c>
      <c r="CP166" s="91" t="str">
        <f>IF(A166="","",IF(CJ166="",(AJ166*$BA$4),CJ166))</f>
        <v/>
      </c>
      <c r="CQ166" s="99"/>
      <c r="CR166" s="91">
        <f>AY166-BA166</f>
        <v>0</v>
      </c>
      <c r="CS166" s="83" t="s">
        <v>142</v>
      </c>
      <c r="CT166" s="81"/>
      <c r="CU166" s="192"/>
      <c r="CV166" s="192"/>
      <c r="CW166" s="169"/>
      <c r="CY166" s="264"/>
      <c r="CZ166" s="76"/>
    </row>
    <row r="167" spans="1:104" s="18" customFormat="1" ht="13.8" hidden="1" thickBot="1" x14ac:dyDescent="0.3">
      <c r="A167" s="100"/>
      <c r="B167" s="76" t="str">
        <f t="shared" si="8"/>
        <v/>
      </c>
      <c r="C167" s="77"/>
      <c r="D167" s="83"/>
      <c r="E167" s="83"/>
      <c r="F167" s="83"/>
      <c r="G167" s="76"/>
      <c r="H167" s="76"/>
      <c r="I167" s="76"/>
      <c r="J167" s="78"/>
      <c r="K167" s="78"/>
      <c r="L167" s="78"/>
      <c r="M167" s="221"/>
      <c r="N167" s="78"/>
      <c r="O167" s="78"/>
      <c r="P167" s="76"/>
      <c r="Q167" s="221"/>
      <c r="R167" s="221"/>
      <c r="S167" s="76"/>
      <c r="T167" s="76"/>
      <c r="U167" s="76"/>
      <c r="V167" s="222"/>
      <c r="W167" s="222"/>
      <c r="X167" s="222"/>
      <c r="Y167" s="79"/>
      <c r="Z167" s="79"/>
      <c r="AA167" s="223"/>
      <c r="AB167" s="223"/>
      <c r="AC167" s="76"/>
      <c r="AD167" s="76"/>
      <c r="AE167" s="221"/>
      <c r="AF167" s="221"/>
      <c r="AG167" s="79"/>
      <c r="AH167" s="102">
        <v>4</v>
      </c>
      <c r="AI167" s="103"/>
      <c r="AJ167" s="104"/>
      <c r="AK167" s="105"/>
      <c r="AL167" s="106"/>
      <c r="AM167" s="107"/>
      <c r="AN167" s="107"/>
      <c r="AO167" s="107"/>
      <c r="AP167" s="107"/>
      <c r="AQ167" s="108">
        <f>IF(AP167&lt;AM167,(AP167+1)-AM167,AP167-AM167)</f>
        <v>0</v>
      </c>
      <c r="AR167" s="108">
        <f>IF(AO167&lt;AN167,(AO167+1)-AN167,AO167-AN167)</f>
        <v>0</v>
      </c>
      <c r="AS167" s="109" t="str">
        <f>IF(AR167&lt;&gt;0,1,"")</f>
        <v/>
      </c>
      <c r="AT167" s="110" t="str">
        <f>IF(AM167&lt;&gt;0,AM167-(6/24)+1440,"")</f>
        <v/>
      </c>
      <c r="AU167" s="111"/>
      <c r="AV167" s="112"/>
      <c r="AW167" s="112"/>
      <c r="AX167" s="112"/>
      <c r="AY167" s="111"/>
      <c r="AZ167" s="111"/>
      <c r="BA167" s="111"/>
      <c r="BB167" s="111"/>
      <c r="BC167" s="113"/>
      <c r="BD167" s="112">
        <f>BC167*0.0004536</f>
        <v>0</v>
      </c>
      <c r="BE167" s="114"/>
      <c r="BF167" s="115"/>
      <c r="BG167" s="115"/>
      <c r="BH167" s="102"/>
      <c r="BI167" s="116"/>
      <c r="BJ167" s="116"/>
      <c r="BK167" s="116"/>
      <c r="BL167" s="116"/>
      <c r="BM167" s="117"/>
      <c r="BN167" s="117"/>
      <c r="BO167" s="117"/>
      <c r="BP167" s="118"/>
      <c r="BQ167" s="119"/>
      <c r="BR167" s="119"/>
      <c r="BS167" s="119"/>
      <c r="BT167" s="120"/>
      <c r="BU167" s="121"/>
      <c r="BV167" s="120"/>
      <c r="BW167" s="122"/>
      <c r="BX167" s="122"/>
      <c r="BY167" s="122"/>
      <c r="BZ167" s="122"/>
      <c r="CA167" s="122"/>
      <c r="CB167" s="122"/>
      <c r="CC167" s="122"/>
      <c r="CD167" s="122"/>
      <c r="CE167" s="122"/>
      <c r="CF167" s="122"/>
      <c r="CG167" s="122"/>
      <c r="CH167" s="122"/>
      <c r="CI167" s="213"/>
      <c r="CJ167" s="122"/>
      <c r="CK167" s="112">
        <f>((CJ167/3.8)*6.7)/1000</f>
        <v>0</v>
      </c>
      <c r="CL167" s="122"/>
      <c r="CM167" s="114">
        <f>((CL167*6.7)/1)/1000</f>
        <v>0</v>
      </c>
      <c r="CN167" s="114" t="str">
        <f>IF(A167="","",IF(CK167=0,CM167,CK167)/2.2)</f>
        <v/>
      </c>
      <c r="CO167" s="114" t="str">
        <f>IF(A167="","",(CP167/$BD$4))</f>
        <v/>
      </c>
      <c r="CP167" s="114" t="str">
        <f>IF(A167="","",IF(CJ167="",(AJ167*$BA$4),CJ167))</f>
        <v/>
      </c>
      <c r="CQ167" s="123"/>
      <c r="CR167" s="114">
        <f>AY167-BA167</f>
        <v>0</v>
      </c>
      <c r="CS167" s="122"/>
      <c r="CT167" s="202"/>
      <c r="CU167" s="203"/>
      <c r="CV167" s="203"/>
      <c r="CW167" s="204"/>
      <c r="CY167" s="265"/>
      <c r="CZ167" s="76"/>
    </row>
    <row r="168" spans="1:104" s="18" customFormat="1" ht="13.8" hidden="1" thickBot="1" x14ac:dyDescent="0.3">
      <c r="A168" s="124"/>
      <c r="B168" s="125" t="str">
        <f t="shared" si="8"/>
        <v/>
      </c>
      <c r="C168" s="126"/>
      <c r="D168" s="127"/>
      <c r="E168" s="127"/>
      <c r="F168" s="127"/>
      <c r="G168" s="127"/>
      <c r="H168" s="127"/>
      <c r="I168" s="128"/>
      <c r="J168" s="128"/>
      <c r="K168" s="128"/>
      <c r="L168" s="128"/>
      <c r="M168" s="224"/>
      <c r="N168" s="128"/>
      <c r="O168" s="128"/>
      <c r="P168" s="125"/>
      <c r="Q168" s="224"/>
      <c r="R168" s="224"/>
      <c r="S168" s="125"/>
      <c r="T168" s="125"/>
      <c r="U168" s="125"/>
      <c r="V168" s="225"/>
      <c r="W168" s="225"/>
      <c r="X168" s="225"/>
      <c r="Y168" s="129"/>
      <c r="Z168" s="129"/>
      <c r="AA168" s="226"/>
      <c r="AB168" s="226"/>
      <c r="AC168" s="125"/>
      <c r="AD168" s="125"/>
      <c r="AE168" s="224"/>
      <c r="AF168" s="224"/>
      <c r="AG168" s="130"/>
      <c r="AH168" s="238" t="s">
        <v>141</v>
      </c>
      <c r="AI168" s="239"/>
      <c r="AJ168" s="131"/>
      <c r="AK168" s="132"/>
      <c r="AL168" s="132"/>
      <c r="AM168" s="132"/>
      <c r="AN168" s="132"/>
      <c r="AO168" s="132"/>
      <c r="AP168" s="133"/>
      <c r="AQ168" s="133">
        <f>SUM(AQ164:AQ167)</f>
        <v>0.20833333333333337</v>
      </c>
      <c r="AR168" s="133">
        <f>SUM(AR164:AR167)</f>
        <v>0.18055555555555558</v>
      </c>
      <c r="AS168" s="134">
        <f>SUM(AS164:AS167)</f>
        <v>1</v>
      </c>
      <c r="AT168" s="134"/>
      <c r="AU168" s="132"/>
      <c r="AV168" s="135"/>
      <c r="AW168" s="135"/>
      <c r="AX168" s="135"/>
      <c r="AY168" s="132"/>
      <c r="AZ168" s="132"/>
      <c r="BA168" s="132"/>
      <c r="BB168" s="132"/>
      <c r="BC168" s="136"/>
      <c r="BD168" s="135"/>
      <c r="BE168" s="135"/>
      <c r="BF168" s="137"/>
      <c r="BG168" s="137"/>
      <c r="BH168" s="239"/>
      <c r="BI168" s="239"/>
      <c r="BJ168" s="239"/>
      <c r="BK168" s="138"/>
      <c r="BL168" s="138"/>
      <c r="BM168" s="138"/>
      <c r="BN168" s="138"/>
      <c r="BO168" s="138"/>
      <c r="BP168" s="139"/>
      <c r="BQ168" s="139"/>
      <c r="BR168" s="139"/>
      <c r="BS168" s="139"/>
      <c r="BT168" s="140"/>
      <c r="BU168" s="140"/>
      <c r="BV168" s="140"/>
      <c r="BW168" s="132"/>
      <c r="BX168" s="132"/>
      <c r="BY168" s="132"/>
      <c r="BZ168" s="132"/>
      <c r="CA168" s="132"/>
      <c r="CB168" s="132"/>
      <c r="CC168" s="132"/>
      <c r="CD168" s="132"/>
      <c r="CE168" s="132"/>
      <c r="CF168" s="132"/>
      <c r="CG168" s="132"/>
      <c r="CH168" s="132"/>
      <c r="CI168" s="214"/>
      <c r="CJ168" s="132"/>
      <c r="CK168" s="135">
        <f>SUM(CK164:CK167)</f>
        <v>56.602657894736836</v>
      </c>
      <c r="CL168" s="132"/>
      <c r="CM168" s="135">
        <f>SUM(CM164:CM167)</f>
        <v>0</v>
      </c>
      <c r="CN168" s="135">
        <f>SUM(CN164:CN167)</f>
        <v>25.728480861244016</v>
      </c>
      <c r="CO168" s="135">
        <f>SUM(CO164:CO167)</f>
        <v>8447.9916360535299</v>
      </c>
      <c r="CP168" s="135">
        <f>SUM(CP164:CP167)</f>
        <v>32103</v>
      </c>
      <c r="CQ168" s="135">
        <f>SUM(CQ164:CQ167)</f>
        <v>2.8480861244016609E-2</v>
      </c>
      <c r="CR168" s="132"/>
      <c r="CS168" s="132"/>
      <c r="CT168" s="132"/>
      <c r="CU168" s="132"/>
      <c r="CV168" s="132"/>
      <c r="CW168" s="141"/>
      <c r="CY168" s="214"/>
      <c r="CZ168" s="214"/>
    </row>
    <row r="169" spans="1:104" s="18" customFormat="1" x14ac:dyDescent="0.25">
      <c r="A169" s="100">
        <v>4507</v>
      </c>
      <c r="B169" s="51" t="str">
        <f t="shared" si="8"/>
        <v>4507-500-1</v>
      </c>
      <c r="C169" s="52">
        <v>61</v>
      </c>
      <c r="D169" s="53" t="s">
        <v>277</v>
      </c>
      <c r="E169" s="53" t="s">
        <v>206</v>
      </c>
      <c r="F169" s="53" t="s">
        <v>319</v>
      </c>
      <c r="G169" s="53" t="s">
        <v>318</v>
      </c>
      <c r="H169" s="53"/>
      <c r="I169" s="70"/>
      <c r="J169" s="54"/>
      <c r="K169" s="54"/>
      <c r="L169" s="54"/>
      <c r="M169" s="218"/>
      <c r="N169" s="54"/>
      <c r="O169" s="54"/>
      <c r="P169" s="51"/>
      <c r="Q169" s="218"/>
      <c r="R169" s="218"/>
      <c r="S169" s="51"/>
      <c r="T169" s="51"/>
      <c r="U169" s="51"/>
      <c r="V169" s="219"/>
      <c r="W169" s="219"/>
      <c r="X169" s="220"/>
      <c r="Y169" s="55"/>
      <c r="Z169" s="55"/>
      <c r="AA169" s="219"/>
      <c r="AB169" s="219"/>
      <c r="AC169" s="51"/>
      <c r="AD169" s="51"/>
      <c r="AE169" s="218"/>
      <c r="AF169" s="218"/>
      <c r="AG169" s="55"/>
      <c r="AH169" s="56">
        <v>1</v>
      </c>
      <c r="AI169" s="57">
        <v>44339</v>
      </c>
      <c r="AJ169" s="58" t="s">
        <v>320</v>
      </c>
      <c r="AK169" s="59" t="s">
        <v>321</v>
      </c>
      <c r="AL169" s="59" t="s">
        <v>327</v>
      </c>
      <c r="AM169" s="60">
        <v>0.81944444444444453</v>
      </c>
      <c r="AN169" s="84">
        <v>0.84027777777777779</v>
      </c>
      <c r="AO169" s="84">
        <v>0.92361111111111116</v>
      </c>
      <c r="AP169" s="60">
        <v>0.94097222222222221</v>
      </c>
      <c r="AQ169" s="61">
        <f>IF(AP169&lt;AM169,(AP169+1)-AM169,AP169-AM169)</f>
        <v>0.12152777777777768</v>
      </c>
      <c r="AR169" s="61">
        <f>IF(AO169&lt;AN169,(AO169+1)-AN169,AO169-AN169)</f>
        <v>8.333333333333337E-2</v>
      </c>
      <c r="AS169" s="62">
        <f>IF(AR169&lt;&gt;0,1,"")</f>
        <v>1</v>
      </c>
      <c r="AT169" s="63">
        <f>IF(AM169&lt;&gt;0,AM169-(6/24)+1440,"")</f>
        <v>1440.5694444444443</v>
      </c>
      <c r="AU169" s="111">
        <v>12.8</v>
      </c>
      <c r="AV169" s="65"/>
      <c r="AW169" s="65"/>
      <c r="AX169" s="65"/>
      <c r="AY169" s="242">
        <v>18.3</v>
      </c>
      <c r="AZ169" s="66"/>
      <c r="BA169" s="64">
        <v>7.6</v>
      </c>
      <c r="BB169" s="66"/>
      <c r="BC169" s="51">
        <v>30148</v>
      </c>
      <c r="BD169" s="89">
        <f>BC169*0.0004536</f>
        <v>13.6751328</v>
      </c>
      <c r="BE169" s="67"/>
      <c r="BF169" s="68"/>
      <c r="BG169" s="68"/>
      <c r="BH169" s="69">
        <v>3</v>
      </c>
      <c r="BI169" s="70"/>
      <c r="BJ169" s="70"/>
      <c r="BK169" s="70"/>
      <c r="BL169" s="70"/>
      <c r="BM169" s="71"/>
      <c r="BN169" s="71"/>
      <c r="BO169" s="71"/>
      <c r="BP169" s="72">
        <v>3</v>
      </c>
      <c r="BQ169" s="73"/>
      <c r="BR169" s="73"/>
      <c r="BS169" s="73"/>
      <c r="BT169" s="74"/>
      <c r="BU169" s="75"/>
      <c r="BV169" s="74"/>
      <c r="BW169" s="51"/>
      <c r="BX169" s="51"/>
      <c r="BY169" s="51"/>
      <c r="BZ169" s="51"/>
      <c r="CA169" s="51"/>
      <c r="CB169" s="51"/>
      <c r="CC169" s="51"/>
      <c r="CD169" s="51"/>
      <c r="CE169" s="51"/>
      <c r="CF169" s="51"/>
      <c r="CG169" s="51"/>
      <c r="CH169" s="51"/>
      <c r="CI169" s="212">
        <f>2.6+8.446</f>
        <v>11.045999999999999</v>
      </c>
      <c r="CJ169" s="51"/>
      <c r="CK169" s="65">
        <f>((CJ169/3.8)*6.7)/1000</f>
        <v>0</v>
      </c>
      <c r="CL169" s="51">
        <v>4148</v>
      </c>
      <c r="CM169" s="67">
        <f>((CL169*6.7)/1)/1000</f>
        <v>27.791600000000003</v>
      </c>
      <c r="CN169" s="67">
        <f>IF(A169="","",IF(CK169=0,CM169,CK169)/2.2)</f>
        <v>12.632545454545454</v>
      </c>
      <c r="CO169" s="67">
        <f>IF(A169="","",(CP169/$BD$4))</f>
        <v>59681.983337706639</v>
      </c>
      <c r="CP169" s="67">
        <f>IF(A169="","",IF(CJ169="",(AJ169*$BA$4),CJ169))</f>
        <v>226796</v>
      </c>
      <c r="CQ169" s="242">
        <f>CN169-AU169</f>
        <v>-0.16745454545454663</v>
      </c>
      <c r="CR169" s="67">
        <f>AY169-BA169</f>
        <v>10.700000000000001</v>
      </c>
      <c r="CS169" s="53" t="s">
        <v>142</v>
      </c>
      <c r="CT169" s="199"/>
      <c r="CU169" s="200"/>
      <c r="CV169" s="200"/>
      <c r="CW169" s="201"/>
      <c r="CY169" s="264" t="s">
        <v>697</v>
      </c>
      <c r="CZ169" s="228"/>
    </row>
    <row r="170" spans="1:104" s="18" customFormat="1" ht="13.8" thickBot="1" x14ac:dyDescent="0.3">
      <c r="A170" s="100">
        <v>4507</v>
      </c>
      <c r="B170" s="76" t="str">
        <f t="shared" si="8"/>
        <v>4507-501-2</v>
      </c>
      <c r="C170" s="77">
        <v>61</v>
      </c>
      <c r="D170" s="83" t="s">
        <v>277</v>
      </c>
      <c r="E170" s="83" t="s">
        <v>206</v>
      </c>
      <c r="F170" s="83" t="s">
        <v>319</v>
      </c>
      <c r="G170" s="83" t="s">
        <v>318</v>
      </c>
      <c r="H170" s="76"/>
      <c r="I170" s="76"/>
      <c r="J170" s="78"/>
      <c r="K170" s="78"/>
      <c r="L170" s="78"/>
      <c r="M170" s="221"/>
      <c r="N170" s="78"/>
      <c r="O170" s="78"/>
      <c r="P170" s="76"/>
      <c r="Q170" s="221"/>
      <c r="R170" s="221"/>
      <c r="S170" s="76"/>
      <c r="T170" s="76"/>
      <c r="U170" s="76"/>
      <c r="V170" s="222"/>
      <c r="W170" s="222"/>
      <c r="X170" s="222"/>
      <c r="Y170" s="79"/>
      <c r="Z170" s="79"/>
      <c r="AA170" s="223"/>
      <c r="AB170" s="223"/>
      <c r="AC170" s="76"/>
      <c r="AD170" s="76"/>
      <c r="AE170" s="221"/>
      <c r="AF170" s="221"/>
      <c r="AG170" s="79"/>
      <c r="AH170" s="80">
        <v>2</v>
      </c>
      <c r="AI170" s="81">
        <v>44340</v>
      </c>
      <c r="AJ170" s="82" t="s">
        <v>326</v>
      </c>
      <c r="AK170" s="83" t="s">
        <v>327</v>
      </c>
      <c r="AL170" s="83" t="s">
        <v>209</v>
      </c>
      <c r="AM170" s="84">
        <v>0</v>
      </c>
      <c r="AN170" s="84">
        <v>1.7361111111111112E-2</v>
      </c>
      <c r="AO170" s="84">
        <v>0.16319444444444445</v>
      </c>
      <c r="AP170" s="84">
        <v>0.17013888888888887</v>
      </c>
      <c r="AQ170" s="85">
        <f>IF(AP170&lt;AM170,(AP170+1)-AM170,AP170-AM170)</f>
        <v>0.17013888888888887</v>
      </c>
      <c r="AR170" s="85">
        <f>IF(AO170&lt;AN170,(AO170+1)-AN170,AO170-AN170)</f>
        <v>0.14583333333333334</v>
      </c>
      <c r="AS170" s="86">
        <f>IF(AR170&lt;&gt;0,1,"")</f>
        <v>1</v>
      </c>
      <c r="AT170" s="87" t="str">
        <f>IF(AM170&lt;&gt;0,AM170-(6/24)+1440,"")</f>
        <v/>
      </c>
      <c r="AU170" s="88">
        <v>22.5</v>
      </c>
      <c r="AV170" s="89"/>
      <c r="AW170" s="89"/>
      <c r="AX170" s="89"/>
      <c r="AY170" s="111">
        <v>30.4</v>
      </c>
      <c r="AZ170" s="88"/>
      <c r="BA170" s="254">
        <v>8.5</v>
      </c>
      <c r="BB170" s="88"/>
      <c r="BC170" s="90" t="s">
        <v>605</v>
      </c>
      <c r="BD170" s="89">
        <f>BC170*0.0004536</f>
        <v>39.178339200000003</v>
      </c>
      <c r="BE170" s="91"/>
      <c r="BF170" s="92"/>
      <c r="BG170" s="92"/>
      <c r="BH170" s="80">
        <v>4</v>
      </c>
      <c r="BI170" s="93"/>
      <c r="BJ170" s="93"/>
      <c r="BK170" s="93"/>
      <c r="BL170" s="93"/>
      <c r="BM170" s="94"/>
      <c r="BN170" s="94"/>
      <c r="BO170" s="94"/>
      <c r="BP170" s="95">
        <v>4</v>
      </c>
      <c r="BQ170" s="96"/>
      <c r="BR170" s="96"/>
      <c r="BS170" s="96"/>
      <c r="BT170" s="97"/>
      <c r="BU170" s="98"/>
      <c r="BV170" s="97"/>
      <c r="BW170" s="76"/>
      <c r="BX170" s="76"/>
      <c r="BY170" s="76"/>
      <c r="BZ170" s="76"/>
      <c r="CA170" s="76"/>
      <c r="CB170" s="76"/>
      <c r="CC170" s="76"/>
      <c r="CD170" s="76"/>
      <c r="CE170" s="76"/>
      <c r="CF170" s="76"/>
      <c r="CG170" s="76"/>
      <c r="CH170" s="76"/>
      <c r="CI170" s="212">
        <f>2.6+36.758</f>
        <v>39.358000000000004</v>
      </c>
      <c r="CJ170" s="76"/>
      <c r="CK170" s="89">
        <f>((CJ170/3.8)*6.7)/1000</f>
        <v>0</v>
      </c>
      <c r="CL170" s="76">
        <v>7325</v>
      </c>
      <c r="CM170" s="91">
        <f>((CL170*6.7)/1)/1000</f>
        <v>49.077500000000001</v>
      </c>
      <c r="CN170" s="91">
        <f>IF(A170="","",IF(CK170=0,CM170,CK170)/2.2)</f>
        <v>22.307954545454542</v>
      </c>
      <c r="CO170" s="91">
        <f>IF(A170="","",(CP170/$BD$4))</f>
        <v>59801.347304382056</v>
      </c>
      <c r="CP170" s="91">
        <f>IF(A170="","",IF(CJ170="",(AJ170*$BA$4),CJ170))</f>
        <v>227249.592</v>
      </c>
      <c r="CQ170" s="99">
        <f>CN170-AU170</f>
        <v>-0.19204545454545752</v>
      </c>
      <c r="CR170" s="91">
        <f>AY170-BA170</f>
        <v>21.9</v>
      </c>
      <c r="CS170" s="168" t="s">
        <v>333</v>
      </c>
      <c r="CT170" s="81">
        <v>44339</v>
      </c>
      <c r="CU170" s="192">
        <v>0.96180555555555547</v>
      </c>
      <c r="CV170" s="192">
        <v>0.99652777777777779</v>
      </c>
      <c r="CW170" s="169" t="s">
        <v>522</v>
      </c>
      <c r="CY170" s="264" t="s">
        <v>697</v>
      </c>
      <c r="CZ170" s="83" t="s">
        <v>142</v>
      </c>
    </row>
    <row r="171" spans="1:104" s="18" customFormat="1" ht="13.8" hidden="1" thickBot="1" x14ac:dyDescent="0.3">
      <c r="A171" s="100"/>
      <c r="B171" s="76" t="str">
        <f t="shared" si="8"/>
        <v/>
      </c>
      <c r="C171" s="77" t="s">
        <v>142</v>
      </c>
      <c r="D171" s="83"/>
      <c r="E171" s="83"/>
      <c r="F171" s="83"/>
      <c r="G171" s="76"/>
      <c r="H171" s="76"/>
      <c r="I171" s="76"/>
      <c r="J171" s="78"/>
      <c r="K171" s="78"/>
      <c r="L171" s="78"/>
      <c r="M171" s="221"/>
      <c r="N171" s="78"/>
      <c r="O171" s="78"/>
      <c r="P171" s="76"/>
      <c r="Q171" s="221"/>
      <c r="R171" s="221"/>
      <c r="S171" s="76"/>
      <c r="T171" s="76"/>
      <c r="U171" s="76"/>
      <c r="V171" s="222"/>
      <c r="W171" s="222"/>
      <c r="X171" s="222"/>
      <c r="Y171" s="79"/>
      <c r="Z171" s="79"/>
      <c r="AA171" s="223"/>
      <c r="AB171" s="223"/>
      <c r="AC171" s="76"/>
      <c r="AD171" s="76"/>
      <c r="AE171" s="221"/>
      <c r="AF171" s="221"/>
      <c r="AG171" s="79"/>
      <c r="AH171" s="80">
        <v>3</v>
      </c>
      <c r="AI171" s="81"/>
      <c r="AJ171" s="82"/>
      <c r="AK171" s="83"/>
      <c r="AL171" s="83"/>
      <c r="AM171" s="84"/>
      <c r="AN171" s="84"/>
      <c r="AO171" s="84"/>
      <c r="AP171" s="84"/>
      <c r="AQ171" s="85">
        <f>IF(AP171&lt;AM171,(AP171+1)-AM171,AP171-AM171)</f>
        <v>0</v>
      </c>
      <c r="AR171" s="85">
        <f>IF(AO171&lt;AN171,(AO171+1)-AN171,AO171-AN171)</f>
        <v>0</v>
      </c>
      <c r="AS171" s="86" t="str">
        <f>IF(AR171&lt;&gt;0,1,"")</f>
        <v/>
      </c>
      <c r="AT171" s="87" t="str">
        <f>IF(AM171&lt;&gt;0,AM171-(6/24)+1440,"")</f>
        <v/>
      </c>
      <c r="AU171" s="88"/>
      <c r="AV171" s="89"/>
      <c r="AW171" s="89"/>
      <c r="AX171" s="89"/>
      <c r="AY171" s="88"/>
      <c r="AZ171" s="88"/>
      <c r="BA171" s="88"/>
      <c r="BB171" s="88"/>
      <c r="BC171" s="101"/>
      <c r="BD171" s="89">
        <f>BC171*0.0004536</f>
        <v>0</v>
      </c>
      <c r="BE171" s="91"/>
      <c r="BF171" s="92"/>
      <c r="BG171" s="92"/>
      <c r="BH171" s="80"/>
      <c r="BI171" s="93"/>
      <c r="BJ171" s="93"/>
      <c r="BK171" s="93"/>
      <c r="BL171" s="93"/>
      <c r="BM171" s="94"/>
      <c r="BN171" s="94"/>
      <c r="BO171" s="94"/>
      <c r="BP171" s="95"/>
      <c r="BQ171" s="96"/>
      <c r="BR171" s="96"/>
      <c r="BS171" s="96"/>
      <c r="BT171" s="97"/>
      <c r="BU171" s="98"/>
      <c r="BV171" s="97"/>
      <c r="BW171" s="76"/>
      <c r="BX171" s="76"/>
      <c r="BY171" s="76"/>
      <c r="BZ171" s="76"/>
      <c r="CA171" s="76"/>
      <c r="CB171" s="76"/>
      <c r="CC171" s="76"/>
      <c r="CD171" s="76"/>
      <c r="CE171" s="76"/>
      <c r="CF171" s="76"/>
      <c r="CG171" s="76"/>
      <c r="CH171" s="76"/>
      <c r="CI171" s="212"/>
      <c r="CJ171" s="76"/>
      <c r="CK171" s="89">
        <f>((CJ171/3.8)*6.7)/1000</f>
        <v>0</v>
      </c>
      <c r="CL171" s="76"/>
      <c r="CM171" s="91">
        <f>((CL171*6.7)/1)/1000</f>
        <v>0</v>
      </c>
      <c r="CN171" s="91" t="str">
        <f>IF(A171="","",IF(CK171=0,CM171,CK171)/2.2)</f>
        <v/>
      </c>
      <c r="CO171" s="91" t="str">
        <f>IF(A171="","",(CP171/$BD$4))</f>
        <v/>
      </c>
      <c r="CP171" s="91" t="str">
        <f>IF(A171="","",IF(CJ171="",(AJ171*$BA$4),CJ171))</f>
        <v/>
      </c>
      <c r="CQ171" s="99"/>
      <c r="CR171" s="91">
        <f>AY171-BA171</f>
        <v>0</v>
      </c>
      <c r="CS171" s="83" t="s">
        <v>142</v>
      </c>
      <c r="CT171" s="81"/>
      <c r="CU171" s="192"/>
      <c r="CV171" s="192"/>
      <c r="CW171" s="169"/>
      <c r="CY171" s="264"/>
      <c r="CZ171" s="76"/>
    </row>
    <row r="172" spans="1:104" s="18" customFormat="1" ht="13.8" hidden="1" thickBot="1" x14ac:dyDescent="0.3">
      <c r="A172" s="100"/>
      <c r="B172" s="76" t="str">
        <f t="shared" si="8"/>
        <v/>
      </c>
      <c r="C172" s="77"/>
      <c r="D172" s="83"/>
      <c r="E172" s="83"/>
      <c r="F172" s="83"/>
      <c r="G172" s="76"/>
      <c r="H172" s="76"/>
      <c r="I172" s="76"/>
      <c r="J172" s="78"/>
      <c r="K172" s="78"/>
      <c r="L172" s="78"/>
      <c r="M172" s="221"/>
      <c r="N172" s="78"/>
      <c r="O172" s="78"/>
      <c r="P172" s="76"/>
      <c r="Q172" s="221"/>
      <c r="R172" s="221"/>
      <c r="S172" s="76"/>
      <c r="T172" s="76"/>
      <c r="U172" s="76"/>
      <c r="V172" s="222"/>
      <c r="W172" s="222"/>
      <c r="X172" s="222"/>
      <c r="Y172" s="79"/>
      <c r="Z172" s="79"/>
      <c r="AA172" s="223"/>
      <c r="AB172" s="223"/>
      <c r="AC172" s="76"/>
      <c r="AD172" s="76"/>
      <c r="AE172" s="221"/>
      <c r="AF172" s="221"/>
      <c r="AG172" s="79"/>
      <c r="AH172" s="102">
        <v>4</v>
      </c>
      <c r="AI172" s="103"/>
      <c r="AJ172" s="104"/>
      <c r="AK172" s="105"/>
      <c r="AL172" s="106"/>
      <c r="AM172" s="107"/>
      <c r="AN172" s="107"/>
      <c r="AO172" s="107"/>
      <c r="AP172" s="107"/>
      <c r="AQ172" s="108">
        <f>IF(AP172&lt;AM172,(AP172+1)-AM172,AP172-AM172)</f>
        <v>0</v>
      </c>
      <c r="AR172" s="108">
        <f>IF(AO172&lt;AN172,(AO172+1)-AN172,AO172-AN172)</f>
        <v>0</v>
      </c>
      <c r="AS172" s="109" t="str">
        <f>IF(AR172&lt;&gt;0,1,"")</f>
        <v/>
      </c>
      <c r="AT172" s="110" t="str">
        <f>IF(AM172&lt;&gt;0,AM172-(6/24)+1440,"")</f>
        <v/>
      </c>
      <c r="AU172" s="111"/>
      <c r="AV172" s="112"/>
      <c r="AW172" s="112"/>
      <c r="AX172" s="112"/>
      <c r="AY172" s="111"/>
      <c r="AZ172" s="111"/>
      <c r="BA172" s="111"/>
      <c r="BB172" s="111"/>
      <c r="BC172" s="113"/>
      <c r="BD172" s="112">
        <f>BC172*0.0004536</f>
        <v>0</v>
      </c>
      <c r="BE172" s="114"/>
      <c r="BF172" s="115"/>
      <c r="BG172" s="115"/>
      <c r="BH172" s="102"/>
      <c r="BI172" s="116"/>
      <c r="BJ172" s="116"/>
      <c r="BK172" s="116"/>
      <c r="BL172" s="116"/>
      <c r="BM172" s="117"/>
      <c r="BN172" s="117"/>
      <c r="BO172" s="117"/>
      <c r="BP172" s="118"/>
      <c r="BQ172" s="119"/>
      <c r="BR172" s="119"/>
      <c r="BS172" s="119"/>
      <c r="BT172" s="120"/>
      <c r="BU172" s="121"/>
      <c r="BV172" s="120"/>
      <c r="BW172" s="122"/>
      <c r="BX172" s="122"/>
      <c r="BY172" s="122"/>
      <c r="BZ172" s="122"/>
      <c r="CA172" s="122"/>
      <c r="CB172" s="122"/>
      <c r="CC172" s="122"/>
      <c r="CD172" s="122"/>
      <c r="CE172" s="122"/>
      <c r="CF172" s="122"/>
      <c r="CG172" s="122"/>
      <c r="CH172" s="122"/>
      <c r="CI172" s="213"/>
      <c r="CJ172" s="122"/>
      <c r="CK172" s="112">
        <f>((CJ172/3.8)*6.7)/1000</f>
        <v>0</v>
      </c>
      <c r="CL172" s="122"/>
      <c r="CM172" s="114">
        <f>((CL172*6.7)/1)/1000</f>
        <v>0</v>
      </c>
      <c r="CN172" s="114" t="str">
        <f>IF(A172="","",IF(CK172=0,CM172,CK172)/2.2)</f>
        <v/>
      </c>
      <c r="CO172" s="114" t="str">
        <f>IF(A172="","",(CP172/$BD$4))</f>
        <v/>
      </c>
      <c r="CP172" s="114" t="str">
        <f>IF(A172="","",IF(CJ172="",(AJ172*$BA$4),CJ172))</f>
        <v/>
      </c>
      <c r="CQ172" s="123"/>
      <c r="CR172" s="114">
        <f>AY172-BA172</f>
        <v>0</v>
      </c>
      <c r="CS172" s="122"/>
      <c r="CT172" s="202"/>
      <c r="CU172" s="203"/>
      <c r="CV172" s="203"/>
      <c r="CW172" s="204"/>
      <c r="CY172" s="265"/>
      <c r="CZ172" s="76"/>
    </row>
    <row r="173" spans="1:104" s="18" customFormat="1" ht="13.8" hidden="1" thickBot="1" x14ac:dyDescent="0.3">
      <c r="A173" s="124"/>
      <c r="B173" s="125" t="str">
        <f t="shared" si="8"/>
        <v/>
      </c>
      <c r="C173" s="126"/>
      <c r="D173" s="127"/>
      <c r="E173" s="127"/>
      <c r="F173" s="127"/>
      <c r="G173" s="127"/>
      <c r="H173" s="127"/>
      <c r="I173" s="128"/>
      <c r="J173" s="128"/>
      <c r="K173" s="128"/>
      <c r="L173" s="128"/>
      <c r="M173" s="224"/>
      <c r="N173" s="128"/>
      <c r="O173" s="128"/>
      <c r="P173" s="125"/>
      <c r="Q173" s="224"/>
      <c r="R173" s="224"/>
      <c r="S173" s="125"/>
      <c r="T173" s="125"/>
      <c r="U173" s="125"/>
      <c r="V173" s="225"/>
      <c r="W173" s="225"/>
      <c r="X173" s="225"/>
      <c r="Y173" s="129"/>
      <c r="Z173" s="129"/>
      <c r="AA173" s="226"/>
      <c r="AB173" s="226"/>
      <c r="AC173" s="125"/>
      <c r="AD173" s="125"/>
      <c r="AE173" s="224"/>
      <c r="AF173" s="224"/>
      <c r="AG173" s="130"/>
      <c r="AH173" s="238" t="s">
        <v>141</v>
      </c>
      <c r="AI173" s="239"/>
      <c r="AJ173" s="131"/>
      <c r="AK173" s="132"/>
      <c r="AL173" s="132"/>
      <c r="AM173" s="132"/>
      <c r="AN173" s="132"/>
      <c r="AO173" s="132"/>
      <c r="AP173" s="133"/>
      <c r="AQ173" s="133">
        <f>SUM(AQ169:AQ172)</f>
        <v>0.29166666666666652</v>
      </c>
      <c r="AR173" s="133">
        <f>SUM(AR169:AR172)</f>
        <v>0.22916666666666671</v>
      </c>
      <c r="AS173" s="134">
        <f>SUM(AS169:AS172)</f>
        <v>2</v>
      </c>
      <c r="AT173" s="134"/>
      <c r="AU173" s="132"/>
      <c r="AV173" s="135"/>
      <c r="AW173" s="135"/>
      <c r="AX173" s="135"/>
      <c r="AY173" s="132"/>
      <c r="AZ173" s="132"/>
      <c r="BA173" s="132"/>
      <c r="BB173" s="132"/>
      <c r="BC173" s="136"/>
      <c r="BD173" s="135"/>
      <c r="BE173" s="135"/>
      <c r="BF173" s="137"/>
      <c r="BG173" s="137"/>
      <c r="BH173" s="239"/>
      <c r="BI173" s="239"/>
      <c r="BJ173" s="239"/>
      <c r="BK173" s="138"/>
      <c r="BL173" s="138"/>
      <c r="BM173" s="138"/>
      <c r="BN173" s="138"/>
      <c r="BO173" s="138"/>
      <c r="BP173" s="139"/>
      <c r="BQ173" s="139"/>
      <c r="BR173" s="139"/>
      <c r="BS173" s="139"/>
      <c r="BT173" s="140"/>
      <c r="BU173" s="140"/>
      <c r="BV173" s="140"/>
      <c r="BW173" s="132"/>
      <c r="BX173" s="132"/>
      <c r="BY173" s="132"/>
      <c r="BZ173" s="132"/>
      <c r="CA173" s="132"/>
      <c r="CB173" s="132"/>
      <c r="CC173" s="132"/>
      <c r="CD173" s="132"/>
      <c r="CE173" s="132"/>
      <c r="CF173" s="132"/>
      <c r="CG173" s="132"/>
      <c r="CH173" s="132"/>
      <c r="CI173" s="214"/>
      <c r="CJ173" s="132"/>
      <c r="CK173" s="135">
        <f>SUM(CK169:CK172)</f>
        <v>0</v>
      </c>
      <c r="CL173" s="132"/>
      <c r="CM173" s="135">
        <f>SUM(CM169:CM172)</f>
        <v>76.869100000000003</v>
      </c>
      <c r="CN173" s="135">
        <f>SUM(CN169:CN172)</f>
        <v>34.9405</v>
      </c>
      <c r="CO173" s="135">
        <f>SUM(CO169:CO172)</f>
        <v>119483.33064208869</v>
      </c>
      <c r="CP173" s="135">
        <f>SUM(CP169:CP172)</f>
        <v>454045.592</v>
      </c>
      <c r="CQ173" s="135">
        <f>SUM(CQ169:CQ172)</f>
        <v>-0.35950000000000415</v>
      </c>
      <c r="CR173" s="132"/>
      <c r="CS173" s="132"/>
      <c r="CT173" s="132"/>
      <c r="CU173" s="132"/>
      <c r="CV173" s="132"/>
      <c r="CW173" s="141"/>
      <c r="CY173" s="214"/>
      <c r="CZ173" s="214"/>
    </row>
    <row r="174" spans="1:104" s="18" customFormat="1" x14ac:dyDescent="0.25">
      <c r="A174" s="100">
        <v>4508</v>
      </c>
      <c r="B174" s="51" t="str">
        <f t="shared" si="8"/>
        <v>4508-302-1</v>
      </c>
      <c r="C174" s="52">
        <v>65</v>
      </c>
      <c r="D174" s="53" t="s">
        <v>277</v>
      </c>
      <c r="E174" s="53" t="s">
        <v>284</v>
      </c>
      <c r="F174" s="53" t="s">
        <v>617</v>
      </c>
      <c r="G174" s="53"/>
      <c r="H174" s="53"/>
      <c r="I174" s="70"/>
      <c r="J174" s="54"/>
      <c r="K174" s="54"/>
      <c r="L174" s="54"/>
      <c r="M174" s="218"/>
      <c r="N174" s="54"/>
      <c r="O174" s="54"/>
      <c r="P174" s="51"/>
      <c r="Q174" s="218"/>
      <c r="R174" s="218"/>
      <c r="S174" s="51"/>
      <c r="T174" s="51"/>
      <c r="U174" s="51"/>
      <c r="V174" s="219"/>
      <c r="W174" s="219"/>
      <c r="X174" s="220"/>
      <c r="Y174" s="55"/>
      <c r="Z174" s="55"/>
      <c r="AA174" s="219"/>
      <c r="AB174" s="219"/>
      <c r="AC174" s="51"/>
      <c r="AD174" s="51"/>
      <c r="AE174" s="218"/>
      <c r="AF174" s="218"/>
      <c r="AG174" s="55"/>
      <c r="AH174" s="56">
        <v>1</v>
      </c>
      <c r="AI174" s="57">
        <v>44340</v>
      </c>
      <c r="AJ174" s="58" t="s">
        <v>382</v>
      </c>
      <c r="AK174" s="59" t="s">
        <v>209</v>
      </c>
      <c r="AL174" s="59" t="s">
        <v>244</v>
      </c>
      <c r="AM174" s="60">
        <v>0.19444444444444445</v>
      </c>
      <c r="AN174" s="84">
        <v>0.20833333333333334</v>
      </c>
      <c r="AO174" s="84">
        <v>0.35416666666666669</v>
      </c>
      <c r="AP174" s="60">
        <v>0.36805555555555558</v>
      </c>
      <c r="AQ174" s="61">
        <f>IF(AP174&lt;AM174,(AP174+1)-AM174,AP174-AM174)</f>
        <v>0.17361111111111113</v>
      </c>
      <c r="AR174" s="61">
        <f>IF(AO174&lt;AN174,(AO174+1)-AN174,AO174-AN174)</f>
        <v>0.14583333333333334</v>
      </c>
      <c r="AS174" s="62">
        <f>IF(AR174&lt;&gt;0,1,"")</f>
        <v>1</v>
      </c>
      <c r="AT174" s="63">
        <f>IF(AM174&lt;&gt;0,AM174-(6/24)+1440,"")</f>
        <v>1439.9444444444443</v>
      </c>
      <c r="AU174" s="111">
        <v>16.8</v>
      </c>
      <c r="AV174" s="65"/>
      <c r="AW174" s="65"/>
      <c r="AX174" s="65"/>
      <c r="AY174" s="242">
        <v>25.1</v>
      </c>
      <c r="AZ174" s="66"/>
      <c r="BA174" s="64">
        <v>5.2</v>
      </c>
      <c r="BB174" s="66"/>
      <c r="BC174" s="51">
        <v>59215</v>
      </c>
      <c r="BD174" s="89">
        <f>BC174*0.0004536</f>
        <v>26.859923999999999</v>
      </c>
      <c r="BE174" s="67"/>
      <c r="BF174" s="68"/>
      <c r="BG174" s="68"/>
      <c r="BH174" s="69">
        <v>3</v>
      </c>
      <c r="BI174" s="70"/>
      <c r="BJ174" s="70"/>
      <c r="BK174" s="70"/>
      <c r="BL174" s="70"/>
      <c r="BM174" s="71"/>
      <c r="BN174" s="71"/>
      <c r="BO174" s="71"/>
      <c r="BP174" s="72">
        <v>3</v>
      </c>
      <c r="BQ174" s="73"/>
      <c r="BR174" s="73"/>
      <c r="BS174" s="73"/>
      <c r="BT174" s="74"/>
      <c r="BU174" s="75"/>
      <c r="BV174" s="74"/>
      <c r="BW174" s="51"/>
      <c r="BX174" s="51"/>
      <c r="BY174" s="51"/>
      <c r="BZ174" s="51"/>
      <c r="CA174" s="51"/>
      <c r="CB174" s="51"/>
      <c r="CC174" s="51"/>
      <c r="CD174" s="51"/>
      <c r="CE174" s="51"/>
      <c r="CF174" s="51"/>
      <c r="CG174" s="51"/>
      <c r="CH174" s="51"/>
      <c r="CI174" s="212">
        <v>26.916</v>
      </c>
      <c r="CJ174" s="51">
        <v>21020</v>
      </c>
      <c r="CK174" s="65">
        <f>((CJ174/3.8)*6.7)/1000</f>
        <v>37.061578947368425</v>
      </c>
      <c r="CL174" s="51"/>
      <c r="CM174" s="67">
        <f>((CL174*6.7)/1)/1000</f>
        <v>0</v>
      </c>
      <c r="CN174" s="67">
        <f>IF(A174="","",IF(CK174=0,CM174,CK174)/2.2)</f>
        <v>16.846172248803828</v>
      </c>
      <c r="CO174" s="67">
        <f>IF(A174="","",(CP174/$BD$4))</f>
        <v>5531.4700865914456</v>
      </c>
      <c r="CP174" s="67">
        <f>IF(A174="","",IF(CJ174="",(AJ174*$BA$4),CJ174))</f>
        <v>21020</v>
      </c>
      <c r="CQ174" s="242">
        <f>CN174-AU174</f>
        <v>4.6172248803827642E-2</v>
      </c>
      <c r="CR174" s="67">
        <f>AY174-BA174</f>
        <v>19.900000000000002</v>
      </c>
      <c r="CS174" s="53" t="s">
        <v>142</v>
      </c>
      <c r="CT174" s="199">
        <v>44340</v>
      </c>
      <c r="CU174" s="200">
        <v>0.93055555555555547</v>
      </c>
      <c r="CV174" s="200">
        <v>0.98611111111111116</v>
      </c>
      <c r="CW174" s="201" t="s">
        <v>523</v>
      </c>
      <c r="CY174" s="264" t="s">
        <v>697</v>
      </c>
      <c r="CZ174" s="228"/>
    </row>
    <row r="175" spans="1:104" s="18" customFormat="1" ht="13.8" thickBot="1" x14ac:dyDescent="0.3">
      <c r="A175" s="100">
        <v>4508</v>
      </c>
      <c r="B175" s="76" t="str">
        <f t="shared" si="8"/>
        <v>4508-303-2</v>
      </c>
      <c r="C175" s="77">
        <v>65</v>
      </c>
      <c r="D175" s="83" t="s">
        <v>277</v>
      </c>
      <c r="E175" s="83" t="s">
        <v>284</v>
      </c>
      <c r="F175" s="83" t="s">
        <v>617</v>
      </c>
      <c r="G175" s="83"/>
      <c r="H175" s="76"/>
      <c r="I175" s="76"/>
      <c r="J175" s="78"/>
      <c r="K175" s="78"/>
      <c r="L175" s="78"/>
      <c r="M175" s="221"/>
      <c r="N175" s="78"/>
      <c r="O175" s="78"/>
      <c r="P175" s="76"/>
      <c r="Q175" s="221"/>
      <c r="R175" s="221"/>
      <c r="S175" s="76"/>
      <c r="T175" s="76"/>
      <c r="U175" s="76"/>
      <c r="V175" s="222"/>
      <c r="W175" s="222"/>
      <c r="X175" s="222"/>
      <c r="Y175" s="79"/>
      <c r="Z175" s="79"/>
      <c r="AA175" s="223"/>
      <c r="AB175" s="223"/>
      <c r="AC175" s="76"/>
      <c r="AD175" s="76"/>
      <c r="AE175" s="221"/>
      <c r="AF175" s="221"/>
      <c r="AG175" s="79"/>
      <c r="AH175" s="80">
        <v>2</v>
      </c>
      <c r="AI175" s="81">
        <v>44340</v>
      </c>
      <c r="AJ175" s="82" t="s">
        <v>243</v>
      </c>
      <c r="AK175" s="83" t="s">
        <v>244</v>
      </c>
      <c r="AL175" s="83" t="s">
        <v>209</v>
      </c>
      <c r="AM175" s="84">
        <v>0.41666666666666669</v>
      </c>
      <c r="AN175" s="84">
        <v>0.43402777777777773</v>
      </c>
      <c r="AO175" s="84">
        <v>0.55902777777777779</v>
      </c>
      <c r="AP175" s="84">
        <v>0.56597222222222221</v>
      </c>
      <c r="AQ175" s="85">
        <f>IF(AP175&lt;AM175,(AP175+1)-AM175,AP175-AM175)</f>
        <v>0.14930555555555552</v>
      </c>
      <c r="AR175" s="85">
        <f>IF(AO175&lt;AN175,(AO175+1)-AN175,AO175-AN175)</f>
        <v>0.12500000000000006</v>
      </c>
      <c r="AS175" s="86">
        <f>IF(AR175&lt;&gt;0,1,"")</f>
        <v>1</v>
      </c>
      <c r="AT175" s="87">
        <f>IF(AM175&lt;&gt;0,AM175-(6/24)+1440,"")</f>
        <v>1440.1666666666667</v>
      </c>
      <c r="AU175" s="88">
        <v>21.1</v>
      </c>
      <c r="AV175" s="89"/>
      <c r="AW175" s="89"/>
      <c r="AX175" s="89"/>
      <c r="AY175" s="111">
        <v>26.2</v>
      </c>
      <c r="AZ175" s="88"/>
      <c r="BA175" s="88">
        <v>9.5</v>
      </c>
      <c r="BB175" s="88"/>
      <c r="BC175" s="90" t="s">
        <v>618</v>
      </c>
      <c r="BD175" s="89">
        <f>BC175*0.0004536</f>
        <v>27.550303200000002</v>
      </c>
      <c r="BE175" s="91"/>
      <c r="BF175" s="92"/>
      <c r="BG175" s="92"/>
      <c r="BH175" s="80">
        <v>4</v>
      </c>
      <c r="BI175" s="93"/>
      <c r="BJ175" s="93"/>
      <c r="BK175" s="93"/>
      <c r="BL175" s="93"/>
      <c r="BM175" s="94"/>
      <c r="BN175" s="94"/>
      <c r="BO175" s="94"/>
      <c r="BP175" s="95">
        <v>4</v>
      </c>
      <c r="BQ175" s="96"/>
      <c r="BR175" s="96"/>
      <c r="BS175" s="96"/>
      <c r="BT175" s="97"/>
      <c r="BU175" s="98"/>
      <c r="BV175" s="97"/>
      <c r="BW175" s="76"/>
      <c r="BX175" s="76"/>
      <c r="BY175" s="76"/>
      <c r="BZ175" s="76"/>
      <c r="CA175" s="76"/>
      <c r="CB175" s="76"/>
      <c r="CC175" s="76"/>
      <c r="CD175" s="76"/>
      <c r="CE175" s="76"/>
      <c r="CF175" s="76"/>
      <c r="CG175" s="76"/>
      <c r="CH175" s="76"/>
      <c r="CI175" s="212">
        <v>24.46</v>
      </c>
      <c r="CJ175" s="76"/>
      <c r="CK175" s="89">
        <f>((CJ175/3.8)*6.7)/1000</f>
        <v>0</v>
      </c>
      <c r="CL175" s="76">
        <v>6942</v>
      </c>
      <c r="CM175" s="91">
        <f>((CL175*6.7)/1)/1000</f>
        <v>46.511400000000002</v>
      </c>
      <c r="CN175" s="91">
        <f>IF(A175="","",IF(CK175=0,CM175,CK175)/2.2)</f>
        <v>21.141545454545454</v>
      </c>
      <c r="CO175" s="91">
        <f>IF(A175="","",(CP175/$BD$4))</f>
        <v>36167.281902650218</v>
      </c>
      <c r="CP175" s="91">
        <f>IF(A175="","",IF(CJ175="",(AJ175*$BA$4),CJ175))</f>
        <v>137438.37599999999</v>
      </c>
      <c r="CQ175" s="99">
        <f>CN175-AU175</f>
        <v>4.1545454545452998E-2</v>
      </c>
      <c r="CR175" s="91">
        <f>AY175-BA175</f>
        <v>16.7</v>
      </c>
      <c r="CS175" s="168"/>
      <c r="CT175" s="81">
        <v>44341</v>
      </c>
      <c r="CU175" s="192">
        <v>0.35416666666666669</v>
      </c>
      <c r="CV175" s="192">
        <v>0.3888888888888889</v>
      </c>
      <c r="CW175" s="169" t="s">
        <v>522</v>
      </c>
      <c r="CY175" s="264" t="s">
        <v>697</v>
      </c>
      <c r="CZ175" s="83" t="s">
        <v>142</v>
      </c>
    </row>
    <row r="176" spans="1:104" s="18" customFormat="1" ht="13.8" hidden="1" thickBot="1" x14ac:dyDescent="0.3">
      <c r="A176" s="100"/>
      <c r="B176" s="76" t="str">
        <f t="shared" si="8"/>
        <v/>
      </c>
      <c r="C176" s="77" t="s">
        <v>142</v>
      </c>
      <c r="D176" s="83"/>
      <c r="E176" s="83"/>
      <c r="F176" s="83"/>
      <c r="G176" s="76"/>
      <c r="H176" s="76"/>
      <c r="I176" s="76"/>
      <c r="J176" s="78"/>
      <c r="K176" s="78"/>
      <c r="L176" s="78"/>
      <c r="M176" s="221"/>
      <c r="N176" s="78"/>
      <c r="O176" s="78"/>
      <c r="P176" s="76"/>
      <c r="Q176" s="221"/>
      <c r="R176" s="221"/>
      <c r="S176" s="76"/>
      <c r="T176" s="76"/>
      <c r="U176" s="76"/>
      <c r="V176" s="222"/>
      <c r="W176" s="222"/>
      <c r="X176" s="222"/>
      <c r="Y176" s="79"/>
      <c r="Z176" s="79"/>
      <c r="AA176" s="223"/>
      <c r="AB176" s="223"/>
      <c r="AC176" s="76"/>
      <c r="AD176" s="76"/>
      <c r="AE176" s="221"/>
      <c r="AF176" s="221"/>
      <c r="AG176" s="79"/>
      <c r="AH176" s="80">
        <v>3</v>
      </c>
      <c r="AI176" s="81"/>
      <c r="AJ176" s="82"/>
      <c r="AK176" s="83"/>
      <c r="AL176" s="83"/>
      <c r="AM176" s="84"/>
      <c r="AN176" s="84"/>
      <c r="AO176" s="84"/>
      <c r="AP176" s="84"/>
      <c r="AQ176" s="85">
        <f>IF(AP176&lt;AM176,(AP176+1)-AM176,AP176-AM176)</f>
        <v>0</v>
      </c>
      <c r="AR176" s="85">
        <f>IF(AO176&lt;AN176,(AO176+1)-AN176,AO176-AN176)</f>
        <v>0</v>
      </c>
      <c r="AS176" s="86" t="str">
        <f>IF(AR176&lt;&gt;0,1,"")</f>
        <v/>
      </c>
      <c r="AT176" s="87" t="str">
        <f>IF(AM176&lt;&gt;0,AM176-(6/24)+1440,"")</f>
        <v/>
      </c>
      <c r="AU176" s="88"/>
      <c r="AV176" s="89"/>
      <c r="AW176" s="89"/>
      <c r="AX176" s="89"/>
      <c r="AY176" s="88"/>
      <c r="AZ176" s="88"/>
      <c r="BA176" s="88"/>
      <c r="BB176" s="88"/>
      <c r="BC176" s="101"/>
      <c r="BD176" s="89">
        <f>BC176*0.0004536</f>
        <v>0</v>
      </c>
      <c r="BE176" s="91"/>
      <c r="BF176" s="92"/>
      <c r="BG176" s="92"/>
      <c r="BH176" s="80"/>
      <c r="BI176" s="93"/>
      <c r="BJ176" s="93"/>
      <c r="BK176" s="93"/>
      <c r="BL176" s="93"/>
      <c r="BM176" s="94"/>
      <c r="BN176" s="94"/>
      <c r="BO176" s="94"/>
      <c r="BP176" s="95"/>
      <c r="BQ176" s="96"/>
      <c r="BR176" s="96"/>
      <c r="BS176" s="96"/>
      <c r="BT176" s="97"/>
      <c r="BU176" s="98"/>
      <c r="BV176" s="97"/>
      <c r="BW176" s="76"/>
      <c r="BX176" s="76"/>
      <c r="BY176" s="76"/>
      <c r="BZ176" s="76"/>
      <c r="CA176" s="76"/>
      <c r="CB176" s="76"/>
      <c r="CC176" s="76"/>
      <c r="CD176" s="76"/>
      <c r="CE176" s="76"/>
      <c r="CF176" s="76"/>
      <c r="CG176" s="76"/>
      <c r="CH176" s="76"/>
      <c r="CI176" s="212"/>
      <c r="CJ176" s="76"/>
      <c r="CK176" s="89">
        <f>((CJ176/3.8)*6.7)/1000</f>
        <v>0</v>
      </c>
      <c r="CL176" s="76"/>
      <c r="CM176" s="91">
        <f>((CL176*6.7)/1)/1000</f>
        <v>0</v>
      </c>
      <c r="CN176" s="91" t="str">
        <f>IF(A176="","",IF(CK176=0,CM176,CK176)/2.2)</f>
        <v/>
      </c>
      <c r="CO176" s="91" t="str">
        <f>IF(A176="","",(CP176/$BD$4))</f>
        <v/>
      </c>
      <c r="CP176" s="91" t="str">
        <f>IF(A176="","",IF(CJ176="",(AJ176*$BA$4),CJ176))</f>
        <v/>
      </c>
      <c r="CQ176" s="99"/>
      <c r="CR176" s="91">
        <f>AY176-BA176</f>
        <v>0</v>
      </c>
      <c r="CS176" s="83" t="s">
        <v>142</v>
      </c>
      <c r="CT176" s="81"/>
      <c r="CU176" s="192"/>
      <c r="CV176" s="192"/>
      <c r="CW176" s="169"/>
      <c r="CY176" s="264"/>
      <c r="CZ176" s="76"/>
    </row>
    <row r="177" spans="1:104" s="18" customFormat="1" ht="13.8" hidden="1" thickBot="1" x14ac:dyDescent="0.3">
      <c r="A177" s="100"/>
      <c r="B177" s="76" t="str">
        <f t="shared" si="8"/>
        <v/>
      </c>
      <c r="C177" s="77"/>
      <c r="D177" s="83"/>
      <c r="E177" s="83"/>
      <c r="F177" s="83"/>
      <c r="G177" s="76"/>
      <c r="H177" s="76"/>
      <c r="I177" s="76"/>
      <c r="J177" s="78"/>
      <c r="K177" s="78"/>
      <c r="L177" s="78"/>
      <c r="M177" s="221"/>
      <c r="N177" s="78"/>
      <c r="O177" s="78"/>
      <c r="P177" s="76"/>
      <c r="Q177" s="221"/>
      <c r="R177" s="221"/>
      <c r="S177" s="76"/>
      <c r="T177" s="76"/>
      <c r="U177" s="76"/>
      <c r="V177" s="222"/>
      <c r="W177" s="222"/>
      <c r="X177" s="222"/>
      <c r="Y177" s="79"/>
      <c r="Z177" s="79"/>
      <c r="AA177" s="223"/>
      <c r="AB177" s="223"/>
      <c r="AC177" s="76"/>
      <c r="AD177" s="76"/>
      <c r="AE177" s="221"/>
      <c r="AF177" s="221"/>
      <c r="AG177" s="79"/>
      <c r="AH177" s="102">
        <v>4</v>
      </c>
      <c r="AI177" s="103"/>
      <c r="AJ177" s="104"/>
      <c r="AK177" s="105"/>
      <c r="AL177" s="106"/>
      <c r="AM177" s="107"/>
      <c r="AN177" s="107"/>
      <c r="AO177" s="107"/>
      <c r="AP177" s="107"/>
      <c r="AQ177" s="108">
        <f>IF(AP177&lt;AM177,(AP177+1)-AM177,AP177-AM177)</f>
        <v>0</v>
      </c>
      <c r="AR177" s="108">
        <f>IF(AO177&lt;AN177,(AO177+1)-AN177,AO177-AN177)</f>
        <v>0</v>
      </c>
      <c r="AS177" s="109" t="str">
        <f>IF(AR177&lt;&gt;0,1,"")</f>
        <v/>
      </c>
      <c r="AT177" s="110" t="str">
        <f>IF(AM177&lt;&gt;0,AM177-(6/24)+1440,"")</f>
        <v/>
      </c>
      <c r="AU177" s="111"/>
      <c r="AV177" s="112"/>
      <c r="AW177" s="112"/>
      <c r="AX177" s="112"/>
      <c r="AY177" s="111"/>
      <c r="AZ177" s="111"/>
      <c r="BA177" s="111"/>
      <c r="BB177" s="111"/>
      <c r="BC177" s="113"/>
      <c r="BD177" s="112">
        <f>BC177*0.0004536</f>
        <v>0</v>
      </c>
      <c r="BE177" s="114"/>
      <c r="BF177" s="115"/>
      <c r="BG177" s="115"/>
      <c r="BH177" s="102"/>
      <c r="BI177" s="116"/>
      <c r="BJ177" s="116"/>
      <c r="BK177" s="116"/>
      <c r="BL177" s="116"/>
      <c r="BM177" s="117"/>
      <c r="BN177" s="117"/>
      <c r="BO177" s="117"/>
      <c r="BP177" s="118"/>
      <c r="BQ177" s="119"/>
      <c r="BR177" s="119"/>
      <c r="BS177" s="119"/>
      <c r="BT177" s="120"/>
      <c r="BU177" s="121"/>
      <c r="BV177" s="120"/>
      <c r="BW177" s="122"/>
      <c r="BX177" s="122"/>
      <c r="BY177" s="122"/>
      <c r="BZ177" s="122"/>
      <c r="CA177" s="122"/>
      <c r="CB177" s="122"/>
      <c r="CC177" s="122"/>
      <c r="CD177" s="122"/>
      <c r="CE177" s="122"/>
      <c r="CF177" s="122"/>
      <c r="CG177" s="122"/>
      <c r="CH177" s="122"/>
      <c r="CI177" s="213"/>
      <c r="CJ177" s="122"/>
      <c r="CK177" s="112">
        <f>((CJ177/3.8)*6.7)/1000</f>
        <v>0</v>
      </c>
      <c r="CL177" s="122"/>
      <c r="CM177" s="114">
        <f>((CL177*6.7)/1)/1000</f>
        <v>0</v>
      </c>
      <c r="CN177" s="114" t="str">
        <f>IF(A177="","",IF(CK177=0,CM177,CK177)/2.2)</f>
        <v/>
      </c>
      <c r="CO177" s="114" t="str">
        <f>IF(A177="","",(CP177/$BD$4))</f>
        <v/>
      </c>
      <c r="CP177" s="114" t="str">
        <f>IF(A177="","",IF(CJ177="",(AJ177*$BA$4),CJ177))</f>
        <v/>
      </c>
      <c r="CQ177" s="123"/>
      <c r="CR177" s="114">
        <f>AY177-BA177</f>
        <v>0</v>
      </c>
      <c r="CS177" s="122"/>
      <c r="CT177" s="202"/>
      <c r="CU177" s="203"/>
      <c r="CV177" s="203"/>
      <c r="CW177" s="204"/>
      <c r="CY177" s="265"/>
      <c r="CZ177" s="76"/>
    </row>
    <row r="178" spans="1:104" s="18" customFormat="1" ht="13.8" hidden="1" thickBot="1" x14ac:dyDescent="0.3">
      <c r="A178" s="124"/>
      <c r="B178" s="125" t="str">
        <f t="shared" si="8"/>
        <v/>
      </c>
      <c r="C178" s="126"/>
      <c r="D178" s="127"/>
      <c r="E178" s="127"/>
      <c r="F178" s="127"/>
      <c r="G178" s="127"/>
      <c r="H178" s="127"/>
      <c r="I178" s="128"/>
      <c r="J178" s="128"/>
      <c r="K178" s="128"/>
      <c r="L178" s="128"/>
      <c r="M178" s="224"/>
      <c r="N178" s="128"/>
      <c r="O178" s="128"/>
      <c r="P178" s="125"/>
      <c r="Q178" s="224"/>
      <c r="R178" s="224"/>
      <c r="S178" s="125"/>
      <c r="T178" s="125"/>
      <c r="U178" s="125"/>
      <c r="V178" s="225"/>
      <c r="W178" s="225"/>
      <c r="X178" s="225"/>
      <c r="Y178" s="129"/>
      <c r="Z178" s="129"/>
      <c r="AA178" s="226"/>
      <c r="AB178" s="226"/>
      <c r="AC178" s="125"/>
      <c r="AD178" s="125"/>
      <c r="AE178" s="224"/>
      <c r="AF178" s="224"/>
      <c r="AG178" s="130"/>
      <c r="AH178" s="238" t="s">
        <v>141</v>
      </c>
      <c r="AI178" s="239"/>
      <c r="AJ178" s="131"/>
      <c r="AK178" s="132"/>
      <c r="AL178" s="132"/>
      <c r="AM178" s="132"/>
      <c r="AN178" s="132"/>
      <c r="AO178" s="132"/>
      <c r="AP178" s="133"/>
      <c r="AQ178" s="133">
        <f>SUM(AQ174:AQ177)</f>
        <v>0.32291666666666663</v>
      </c>
      <c r="AR178" s="133">
        <f>SUM(AR174:AR177)</f>
        <v>0.27083333333333337</v>
      </c>
      <c r="AS178" s="134">
        <f>SUM(AS174:AS177)</f>
        <v>2</v>
      </c>
      <c r="AT178" s="134"/>
      <c r="AU178" s="132"/>
      <c r="AV178" s="135"/>
      <c r="AW178" s="135"/>
      <c r="AX178" s="135"/>
      <c r="AY178" s="132"/>
      <c r="AZ178" s="132"/>
      <c r="BA178" s="132"/>
      <c r="BB178" s="132"/>
      <c r="BC178" s="136"/>
      <c r="BD178" s="135"/>
      <c r="BE178" s="135"/>
      <c r="BF178" s="137"/>
      <c r="BG178" s="137"/>
      <c r="BH178" s="239"/>
      <c r="BI178" s="239"/>
      <c r="BJ178" s="239"/>
      <c r="BK178" s="138"/>
      <c r="BL178" s="138"/>
      <c r="BM178" s="138"/>
      <c r="BN178" s="138"/>
      <c r="BO178" s="138"/>
      <c r="BP178" s="139"/>
      <c r="BQ178" s="139"/>
      <c r="BR178" s="139"/>
      <c r="BS178" s="139"/>
      <c r="BT178" s="140"/>
      <c r="BU178" s="140"/>
      <c r="BV178" s="140"/>
      <c r="BW178" s="132"/>
      <c r="BX178" s="132"/>
      <c r="BY178" s="132"/>
      <c r="BZ178" s="132"/>
      <c r="CA178" s="132"/>
      <c r="CB178" s="132"/>
      <c r="CC178" s="132"/>
      <c r="CD178" s="132"/>
      <c r="CE178" s="132"/>
      <c r="CF178" s="132"/>
      <c r="CG178" s="132"/>
      <c r="CH178" s="132"/>
      <c r="CI178" s="214"/>
      <c r="CJ178" s="132"/>
      <c r="CK178" s="135">
        <f>SUM(CK174:CK177)</f>
        <v>37.061578947368425</v>
      </c>
      <c r="CL178" s="132"/>
      <c r="CM178" s="135">
        <f>SUM(CM174:CM177)</f>
        <v>46.511400000000002</v>
      </c>
      <c r="CN178" s="135">
        <f>SUM(CN174:CN177)</f>
        <v>37.987717703349283</v>
      </c>
      <c r="CO178" s="135">
        <f>SUM(CO174:CO177)</f>
        <v>41698.75198924166</v>
      </c>
      <c r="CP178" s="135">
        <f>SUM(CP174:CP177)</f>
        <v>158458.37599999999</v>
      </c>
      <c r="CQ178" s="135">
        <f>SUM(CQ174:CQ177)</f>
        <v>8.771770334928064E-2</v>
      </c>
      <c r="CR178" s="132"/>
      <c r="CS178" s="132"/>
      <c r="CT178" s="132"/>
      <c r="CU178" s="132"/>
      <c r="CV178" s="132"/>
      <c r="CW178" s="141"/>
      <c r="CY178" s="214"/>
      <c r="CZ178" s="214"/>
    </row>
    <row r="179" spans="1:104" s="18" customFormat="1" x14ac:dyDescent="0.25">
      <c r="A179" s="100">
        <v>4509</v>
      </c>
      <c r="B179" s="51" t="str">
        <f t="shared" ref="B179:B188" si="9">IF(AJ179="","",A179&amp;"-"&amp;AJ179&amp;"-"&amp;AH179)</f>
        <v>4509-300-1</v>
      </c>
      <c r="C179" s="52">
        <v>68</v>
      </c>
      <c r="D179" s="53" t="s">
        <v>210</v>
      </c>
      <c r="E179" s="53" t="s">
        <v>211</v>
      </c>
      <c r="F179" s="53" t="s">
        <v>619</v>
      </c>
      <c r="G179" s="53"/>
      <c r="H179" s="53"/>
      <c r="I179" s="70"/>
      <c r="J179" s="54"/>
      <c r="K179" s="54"/>
      <c r="L179" s="54"/>
      <c r="M179" s="218"/>
      <c r="N179" s="54"/>
      <c r="O179" s="54"/>
      <c r="P179" s="51"/>
      <c r="Q179" s="218"/>
      <c r="R179" s="218"/>
      <c r="S179" s="51"/>
      <c r="T179" s="51"/>
      <c r="U179" s="51"/>
      <c r="V179" s="219"/>
      <c r="W179" s="219"/>
      <c r="X179" s="220"/>
      <c r="Y179" s="55"/>
      <c r="Z179" s="55"/>
      <c r="AA179" s="219"/>
      <c r="AB179" s="219"/>
      <c r="AC179" s="51"/>
      <c r="AD179" s="51"/>
      <c r="AE179" s="218"/>
      <c r="AF179" s="218"/>
      <c r="AG179" s="55"/>
      <c r="AH179" s="56">
        <v>1</v>
      </c>
      <c r="AI179" s="57">
        <v>44341</v>
      </c>
      <c r="AJ179" s="58" t="s">
        <v>272</v>
      </c>
      <c r="AK179" s="59" t="s">
        <v>209</v>
      </c>
      <c r="AL179" s="59" t="s">
        <v>330</v>
      </c>
      <c r="AM179" s="60">
        <v>0.99305555555555547</v>
      </c>
      <c r="AN179" s="84">
        <v>1.7361111111111112E-2</v>
      </c>
      <c r="AO179" s="84">
        <v>4.5138888888888888E-2</v>
      </c>
      <c r="AP179" s="60">
        <v>5.5555555555555552E-2</v>
      </c>
      <c r="AQ179" s="61">
        <f>IF(AP179&lt;AM179,(AP179+1)-AM179,AP179-AM179)</f>
        <v>6.2500000000000111E-2</v>
      </c>
      <c r="AR179" s="61">
        <f>IF(AO179&lt;AN179,(AO179+1)-AN179,AO179-AN179)</f>
        <v>2.7777777777777776E-2</v>
      </c>
      <c r="AS179" s="62">
        <f>IF(AR179&lt;&gt;0,1,"")</f>
        <v>1</v>
      </c>
      <c r="AT179" s="63">
        <f>IF(AM179&lt;&gt;0,AM179-(6/24)+1440,"")</f>
        <v>1440.7430555555557</v>
      </c>
      <c r="AU179" s="111">
        <v>19.600000000000001</v>
      </c>
      <c r="AV179" s="65"/>
      <c r="AW179" s="65"/>
      <c r="AX179" s="65"/>
      <c r="AY179" s="242">
        <v>27.4</v>
      </c>
      <c r="AZ179" s="66"/>
      <c r="BA179" s="64">
        <v>23.7</v>
      </c>
      <c r="BB179" s="66"/>
      <c r="BC179" s="51">
        <v>25114</v>
      </c>
      <c r="BD179" s="89">
        <f>BC179*0.0004536</f>
        <v>11.391710400000001</v>
      </c>
      <c r="BE179" s="67"/>
      <c r="BF179" s="68"/>
      <c r="BG179" s="68"/>
      <c r="BH179" s="69">
        <v>3</v>
      </c>
      <c r="BI179" s="70"/>
      <c r="BJ179" s="70"/>
      <c r="BK179" s="70"/>
      <c r="BL179" s="70"/>
      <c r="BM179" s="71"/>
      <c r="BN179" s="71"/>
      <c r="BO179" s="71"/>
      <c r="BP179" s="72">
        <v>3</v>
      </c>
      <c r="BQ179" s="73"/>
      <c r="BR179" s="73"/>
      <c r="BS179" s="73"/>
      <c r="BT179" s="74"/>
      <c r="BU179" s="75"/>
      <c r="BV179" s="74"/>
      <c r="BW179" s="51"/>
      <c r="BX179" s="51"/>
      <c r="BY179" s="51"/>
      <c r="BZ179" s="51"/>
      <c r="CA179" s="51"/>
      <c r="CB179" s="51"/>
      <c r="CC179" s="51"/>
      <c r="CD179" s="51"/>
      <c r="CE179" s="51"/>
      <c r="CF179" s="51"/>
      <c r="CG179" s="51"/>
      <c r="CH179" s="51"/>
      <c r="CI179" s="212">
        <v>6.7690000000000001</v>
      </c>
      <c r="CJ179" s="51">
        <v>24585</v>
      </c>
      <c r="CK179" s="65">
        <f>((CJ179/3.8)*6.7)/1000</f>
        <v>43.347236842105268</v>
      </c>
      <c r="CL179" s="51"/>
      <c r="CM179" s="67">
        <f>((CL179*6.7)/1)/1000</f>
        <v>0</v>
      </c>
      <c r="CN179" s="67">
        <f>IF(A179="","",IF(CK179=0,CM179,CK179)/2.2)</f>
        <v>19.703289473684212</v>
      </c>
      <c r="CO179" s="67">
        <f>IF(A179="","",(CP179/$BD$4))</f>
        <v>6469.6095184990818</v>
      </c>
      <c r="CP179" s="67">
        <f>IF(A179="","",IF(CJ179="",(AJ179*$BA$4),CJ179))</f>
        <v>24585</v>
      </c>
      <c r="CQ179" s="242">
        <f>CN179-AU179</f>
        <v>0.10328947368421026</v>
      </c>
      <c r="CR179" s="67">
        <f>AY179-BA179</f>
        <v>3.6999999999999993</v>
      </c>
      <c r="CS179" s="53" t="s">
        <v>142</v>
      </c>
      <c r="CT179" s="199">
        <v>44341</v>
      </c>
      <c r="CU179" s="200">
        <v>0.69097222222222221</v>
      </c>
      <c r="CV179" s="200">
        <v>0.78472222222222221</v>
      </c>
      <c r="CW179" s="201" t="s">
        <v>523</v>
      </c>
      <c r="CY179" s="264" t="s">
        <v>697</v>
      </c>
      <c r="CZ179" s="228"/>
    </row>
    <row r="180" spans="1:104" s="18" customFormat="1" x14ac:dyDescent="0.25">
      <c r="A180" s="100">
        <v>4509</v>
      </c>
      <c r="B180" s="76" t="str">
        <f t="shared" si="9"/>
        <v>4509-300-2</v>
      </c>
      <c r="C180" s="77">
        <v>68</v>
      </c>
      <c r="D180" s="83" t="s">
        <v>210</v>
      </c>
      <c r="E180" s="83" t="s">
        <v>211</v>
      </c>
      <c r="F180" s="83" t="s">
        <v>619</v>
      </c>
      <c r="G180" s="83"/>
      <c r="H180" s="76"/>
      <c r="I180" s="76"/>
      <c r="J180" s="78"/>
      <c r="K180" s="78"/>
      <c r="L180" s="78"/>
      <c r="M180" s="221"/>
      <c r="N180" s="78"/>
      <c r="O180" s="78"/>
      <c r="P180" s="76"/>
      <c r="Q180" s="221"/>
      <c r="R180" s="221"/>
      <c r="S180" s="76"/>
      <c r="T180" s="76"/>
      <c r="U180" s="76"/>
      <c r="V180" s="222"/>
      <c r="W180" s="222"/>
      <c r="X180" s="222"/>
      <c r="Y180" s="79"/>
      <c r="Z180" s="79"/>
      <c r="AA180" s="223"/>
      <c r="AB180" s="223"/>
      <c r="AC180" s="76"/>
      <c r="AD180" s="76"/>
      <c r="AE180" s="221"/>
      <c r="AF180" s="221"/>
      <c r="AG180" s="79"/>
      <c r="AH180" s="80">
        <v>2</v>
      </c>
      <c r="AI180" s="81">
        <v>44342</v>
      </c>
      <c r="AJ180" s="82" t="s">
        <v>272</v>
      </c>
      <c r="AK180" s="83" t="s">
        <v>330</v>
      </c>
      <c r="AL180" s="83" t="s">
        <v>244</v>
      </c>
      <c r="AM180" s="84">
        <v>9.0277777777777776E-2</v>
      </c>
      <c r="AN180" s="84">
        <v>0.1076388888888889</v>
      </c>
      <c r="AO180" s="84">
        <v>0.21875</v>
      </c>
      <c r="AP180" s="84">
        <v>0.23611111111111113</v>
      </c>
      <c r="AQ180" s="85">
        <f>IF(AP180&lt;AM180,(AP180+1)-AM180,AP180-AM180)</f>
        <v>0.14583333333333337</v>
      </c>
      <c r="AR180" s="85">
        <f>IF(AO180&lt;AN180,(AO180+1)-AN180,AO180-AN180)</f>
        <v>0.1111111111111111</v>
      </c>
      <c r="AS180" s="86">
        <f>IF(AR180&lt;&gt;0,1,"")</f>
        <v>1</v>
      </c>
      <c r="AT180" s="87">
        <f>IF(AM180&lt;&gt;0,AM180-(6/24)+1440,"")</f>
        <v>1439.8402777777778</v>
      </c>
      <c r="AU180" s="254">
        <v>0</v>
      </c>
      <c r="AV180" s="89"/>
      <c r="AW180" s="89"/>
      <c r="AX180" s="89"/>
      <c r="AY180" s="111">
        <v>23.6</v>
      </c>
      <c r="AZ180" s="88"/>
      <c r="BA180" s="88">
        <v>6.7</v>
      </c>
      <c r="BB180" s="88"/>
      <c r="BC180" s="90" t="s">
        <v>620</v>
      </c>
      <c r="BD180" s="89">
        <f>BC180*0.0004536</f>
        <v>46.472227199999999</v>
      </c>
      <c r="BE180" s="91"/>
      <c r="BF180" s="92"/>
      <c r="BG180" s="92"/>
      <c r="BH180" s="80">
        <v>4</v>
      </c>
      <c r="BI180" s="93"/>
      <c r="BJ180" s="93"/>
      <c r="BK180" s="93"/>
      <c r="BL180" s="93"/>
      <c r="BM180" s="94"/>
      <c r="BN180" s="94"/>
      <c r="BO180" s="94"/>
      <c r="BP180" s="95">
        <v>4</v>
      </c>
      <c r="BQ180" s="96"/>
      <c r="BR180" s="96"/>
      <c r="BS180" s="96"/>
      <c r="BT180" s="97"/>
      <c r="BU180" s="98"/>
      <c r="BV180" s="97"/>
      <c r="BW180" s="76"/>
      <c r="BX180" s="76"/>
      <c r="BY180" s="76"/>
      <c r="BZ180" s="76"/>
      <c r="CA180" s="76"/>
      <c r="CB180" s="76"/>
      <c r="CC180" s="76"/>
      <c r="CD180" s="76"/>
      <c r="CE180" s="76"/>
      <c r="CF180" s="76"/>
      <c r="CG180" s="76"/>
      <c r="CH180" s="76"/>
      <c r="CI180" s="212">
        <v>38.569000000000003</v>
      </c>
      <c r="CJ180" s="76"/>
      <c r="CK180" s="89">
        <f>((CJ180/3.8)*6.7)/1000</f>
        <v>0</v>
      </c>
      <c r="CL180" s="76"/>
      <c r="CM180" s="91">
        <f>((CL180*6.7)/1)/1000</f>
        <v>0</v>
      </c>
      <c r="CN180" s="91">
        <f>IF(A180="","",IF(CK180=0,CM180,CK180)/2.2)</f>
        <v>0</v>
      </c>
      <c r="CO180" s="91">
        <f>IF(A180="","",(CP180/$BD$4))</f>
        <v>35809.190002623982</v>
      </c>
      <c r="CP180" s="91">
        <f>IF(A180="","",IF(CJ180="",(AJ180*$BA$4),CJ180))</f>
        <v>136077.6</v>
      </c>
      <c r="CQ180" s="99">
        <f>CN180-AU180</f>
        <v>0</v>
      </c>
      <c r="CR180" s="91">
        <f>AY180-BA180</f>
        <v>16.900000000000002</v>
      </c>
      <c r="CS180" s="168" t="s">
        <v>301</v>
      </c>
      <c r="CT180" s="81"/>
      <c r="CU180" s="192"/>
      <c r="CV180" s="192"/>
      <c r="CW180" s="169"/>
      <c r="CY180" s="264" t="s">
        <v>697</v>
      </c>
      <c r="CZ180" s="83" t="s">
        <v>142</v>
      </c>
    </row>
    <row r="181" spans="1:104" s="18" customFormat="1" x14ac:dyDescent="0.25">
      <c r="A181" s="100">
        <v>4509</v>
      </c>
      <c r="B181" s="76" t="str">
        <f t="shared" si="9"/>
        <v>4509-301-3</v>
      </c>
      <c r="C181" s="77">
        <v>68</v>
      </c>
      <c r="D181" s="83" t="s">
        <v>210</v>
      </c>
      <c r="E181" s="83" t="s">
        <v>211</v>
      </c>
      <c r="F181" s="83" t="s">
        <v>619</v>
      </c>
      <c r="G181" s="76"/>
      <c r="H181" s="76"/>
      <c r="I181" s="76"/>
      <c r="J181" s="78"/>
      <c r="K181" s="78"/>
      <c r="L181" s="78"/>
      <c r="M181" s="221"/>
      <c r="N181" s="78"/>
      <c r="O181" s="78"/>
      <c r="P181" s="76"/>
      <c r="Q181" s="221"/>
      <c r="R181" s="221"/>
      <c r="S181" s="76"/>
      <c r="T181" s="76"/>
      <c r="U181" s="76"/>
      <c r="V181" s="222"/>
      <c r="W181" s="222"/>
      <c r="X181" s="222"/>
      <c r="Y181" s="79"/>
      <c r="Z181" s="79"/>
      <c r="AA181" s="223"/>
      <c r="AB181" s="223"/>
      <c r="AC181" s="76"/>
      <c r="AD181" s="76"/>
      <c r="AE181" s="221"/>
      <c r="AF181" s="221"/>
      <c r="AG181" s="79"/>
      <c r="AH181" s="80">
        <v>3</v>
      </c>
      <c r="AI181" s="81">
        <v>44342</v>
      </c>
      <c r="AJ181" s="82" t="s">
        <v>329</v>
      </c>
      <c r="AK181" s="83" t="s">
        <v>244</v>
      </c>
      <c r="AL181" s="83" t="s">
        <v>330</v>
      </c>
      <c r="AM181" s="84">
        <v>0.27777777777777779</v>
      </c>
      <c r="AN181" s="84">
        <v>0.2951388888888889</v>
      </c>
      <c r="AO181" s="84">
        <v>0.40972222222222227</v>
      </c>
      <c r="AP181" s="84">
        <v>0.41666666666666669</v>
      </c>
      <c r="AQ181" s="85">
        <f>IF(AP181&lt;AM181,(AP181+1)-AM181,AP181-AM181)</f>
        <v>0.1388888888888889</v>
      </c>
      <c r="AR181" s="85">
        <f>IF(AO181&lt;AN181,(AO181+1)-AN181,AO181-AN181)</f>
        <v>0.11458333333333337</v>
      </c>
      <c r="AS181" s="86">
        <f>IF(AR181&lt;&gt;0,1,"")</f>
        <v>1</v>
      </c>
      <c r="AT181" s="87">
        <f>IF(AM181&lt;&gt;0,AM181-(6/24)+1440,"")</f>
        <v>1440.0277777777778</v>
      </c>
      <c r="AU181" s="88">
        <v>19.3</v>
      </c>
      <c r="AV181" s="89"/>
      <c r="AW181" s="89"/>
      <c r="AX181" s="89"/>
      <c r="AY181" s="88">
        <v>25.8</v>
      </c>
      <c r="AZ181" s="88"/>
      <c r="BA181" s="88">
        <v>8.6999999999999993</v>
      </c>
      <c r="BB181" s="88"/>
      <c r="BC181" s="90" t="s">
        <v>621</v>
      </c>
      <c r="BD181" s="89">
        <f>BC181*0.0004536</f>
        <v>46.370167200000004</v>
      </c>
      <c r="BE181" s="91"/>
      <c r="BF181" s="92"/>
      <c r="BG181" s="92"/>
      <c r="BH181" s="80"/>
      <c r="BI181" s="93"/>
      <c r="BJ181" s="93"/>
      <c r="BK181" s="93"/>
      <c r="BL181" s="93"/>
      <c r="BM181" s="94"/>
      <c r="BN181" s="94"/>
      <c r="BO181" s="94"/>
      <c r="BP181" s="95"/>
      <c r="BQ181" s="96"/>
      <c r="BR181" s="96"/>
      <c r="BS181" s="96"/>
      <c r="BT181" s="97"/>
      <c r="BU181" s="98"/>
      <c r="BV181" s="97"/>
      <c r="BW181" s="76"/>
      <c r="BX181" s="76"/>
      <c r="BY181" s="76"/>
      <c r="BZ181" s="76"/>
      <c r="CA181" s="76"/>
      <c r="CB181" s="76"/>
      <c r="CC181" s="76"/>
      <c r="CD181" s="76"/>
      <c r="CE181" s="76"/>
      <c r="CF181" s="76"/>
      <c r="CG181" s="76"/>
      <c r="CH181" s="76"/>
      <c r="CI181" s="212">
        <v>43.414999999999999</v>
      </c>
      <c r="CJ181" s="76"/>
      <c r="CK181" s="89">
        <f>((CJ181/3.8)*6.7)/1000</f>
        <v>0</v>
      </c>
      <c r="CL181" s="76">
        <v>6361</v>
      </c>
      <c r="CM181" s="91">
        <f>((CL181*6.7)/1)/1000</f>
        <v>42.618700000000004</v>
      </c>
      <c r="CN181" s="91">
        <f>IF(A181="","",IF(CK181=0,CM181,CK181)/2.2)</f>
        <v>19.372136363636365</v>
      </c>
      <c r="CO181" s="91">
        <f>IF(A181="","",(CP181/$BD$4))</f>
        <v>35928.553969299392</v>
      </c>
      <c r="CP181" s="91">
        <f>IF(A181="","",IF(CJ181="",(AJ181*$BA$4),CJ181))</f>
        <v>136531.19199999998</v>
      </c>
      <c r="CQ181" s="99">
        <f>CN181-AU181</f>
        <v>7.2136363636364109E-2</v>
      </c>
      <c r="CR181" s="91">
        <f>AY181-BA181</f>
        <v>17.100000000000001</v>
      </c>
      <c r="CS181" s="83" t="s">
        <v>142</v>
      </c>
      <c r="CT181" s="81"/>
      <c r="CU181" s="192"/>
      <c r="CV181" s="192"/>
      <c r="CW181" s="169"/>
      <c r="CY181" s="264" t="s">
        <v>697</v>
      </c>
      <c r="CZ181" s="76"/>
    </row>
    <row r="182" spans="1:104" s="18" customFormat="1" ht="13.8" thickBot="1" x14ac:dyDescent="0.3">
      <c r="A182" s="100">
        <v>4509</v>
      </c>
      <c r="B182" s="76" t="str">
        <f t="shared" si="9"/>
        <v>4509-301-4</v>
      </c>
      <c r="C182" s="77">
        <v>68</v>
      </c>
      <c r="D182" s="83" t="s">
        <v>210</v>
      </c>
      <c r="E182" s="83" t="s">
        <v>211</v>
      </c>
      <c r="F182" s="83" t="s">
        <v>619</v>
      </c>
      <c r="G182" s="76"/>
      <c r="H182" s="76"/>
      <c r="I182" s="76"/>
      <c r="J182" s="78"/>
      <c r="K182" s="78"/>
      <c r="L182" s="78"/>
      <c r="M182" s="221"/>
      <c r="N182" s="78"/>
      <c r="O182" s="78"/>
      <c r="P182" s="76"/>
      <c r="Q182" s="221"/>
      <c r="R182" s="221"/>
      <c r="S182" s="76"/>
      <c r="T182" s="76"/>
      <c r="U182" s="76"/>
      <c r="V182" s="222"/>
      <c r="W182" s="222"/>
      <c r="X182" s="222"/>
      <c r="Y182" s="79"/>
      <c r="Z182" s="79"/>
      <c r="AA182" s="223"/>
      <c r="AB182" s="223"/>
      <c r="AC182" s="76"/>
      <c r="AD182" s="76"/>
      <c r="AE182" s="221"/>
      <c r="AF182" s="221"/>
      <c r="AG182" s="79"/>
      <c r="AH182" s="102">
        <v>4</v>
      </c>
      <c r="AI182" s="103">
        <v>44342</v>
      </c>
      <c r="AJ182" s="104" t="s">
        <v>329</v>
      </c>
      <c r="AK182" s="105" t="s">
        <v>330</v>
      </c>
      <c r="AL182" s="106" t="s">
        <v>209</v>
      </c>
      <c r="AM182" s="107">
        <v>0.44444444444444442</v>
      </c>
      <c r="AN182" s="107">
        <v>0.46527777777777773</v>
      </c>
      <c r="AO182" s="107">
        <v>0.5</v>
      </c>
      <c r="AP182" s="107">
        <v>0.51388888888888895</v>
      </c>
      <c r="AQ182" s="270">
        <f>IF(AP182&lt;AM182,(AP182+1)-AM182,AP182-AM182)</f>
        <v>6.9444444444444531E-2</v>
      </c>
      <c r="AR182" s="108">
        <f>IF(AO182&lt;AN182,(AO182+1)-AN182,AO182-AN182)</f>
        <v>3.4722222222222265E-2</v>
      </c>
      <c r="AS182" s="109">
        <f>IF(AR182&lt;&gt;0,1,"")</f>
        <v>1</v>
      </c>
      <c r="AT182" s="110">
        <f>IF(AM182&lt;&gt;0,AM182-(6/24)+1440,"")</f>
        <v>1440.1944444444443</v>
      </c>
      <c r="AU182" s="111">
        <v>5.3</v>
      </c>
      <c r="AV182" s="112"/>
      <c r="AW182" s="112"/>
      <c r="AX182" s="112"/>
      <c r="AY182" s="111">
        <v>13.4</v>
      </c>
      <c r="AZ182" s="111"/>
      <c r="BA182" s="111">
        <v>7.7</v>
      </c>
      <c r="BB182" s="111"/>
      <c r="BC182" s="240" t="s">
        <v>622</v>
      </c>
      <c r="BD182" s="112">
        <f>BC182*0.0004536</f>
        <v>39.061764000000004</v>
      </c>
      <c r="BE182" s="114"/>
      <c r="BF182" s="115"/>
      <c r="BG182" s="115"/>
      <c r="BH182" s="102"/>
      <c r="BI182" s="116"/>
      <c r="BJ182" s="116"/>
      <c r="BK182" s="116"/>
      <c r="BL182" s="116"/>
      <c r="BM182" s="117"/>
      <c r="BN182" s="117"/>
      <c r="BO182" s="117"/>
      <c r="BP182" s="118"/>
      <c r="BQ182" s="119"/>
      <c r="BR182" s="119"/>
      <c r="BS182" s="119"/>
      <c r="BT182" s="120"/>
      <c r="BU182" s="121"/>
      <c r="BV182" s="120"/>
      <c r="BW182" s="122"/>
      <c r="BX182" s="122"/>
      <c r="BY182" s="122"/>
      <c r="BZ182" s="122"/>
      <c r="CA182" s="122"/>
      <c r="CB182" s="122"/>
      <c r="CC182" s="122"/>
      <c r="CD182" s="122"/>
      <c r="CE182" s="122"/>
      <c r="CF182" s="122"/>
      <c r="CG182" s="122"/>
      <c r="CH182" s="122"/>
      <c r="CI182" s="213">
        <v>37.103999999999999</v>
      </c>
      <c r="CJ182" s="122">
        <v>6258</v>
      </c>
      <c r="CK182" s="112">
        <f>((CJ182/3.8)*6.7)/1000</f>
        <v>11.033842105263158</v>
      </c>
      <c r="CL182" s="122"/>
      <c r="CM182" s="114">
        <f>((CL182*6.7)/1)/1000</f>
        <v>0</v>
      </c>
      <c r="CN182" s="114">
        <f>IF(A182="","",IF(CK182=0,CM182,CK182)/2.2)</f>
        <v>5.0153827751196172</v>
      </c>
      <c r="CO182" s="114">
        <f>IF(A182="","",(CP182/$BD$4))</f>
        <v>1646.8096956179481</v>
      </c>
      <c r="CP182" s="114">
        <f>IF(A182="","",IF(CJ182="",(AJ182*$BA$4),CJ182))</f>
        <v>6258</v>
      </c>
      <c r="CQ182" s="123">
        <f>CN182-AU182</f>
        <v>-0.28461722488038266</v>
      </c>
      <c r="CR182" s="114">
        <f>AY182-BA182</f>
        <v>5.7</v>
      </c>
      <c r="CS182" s="122" t="s">
        <v>290</v>
      </c>
      <c r="CT182" s="202">
        <v>44342</v>
      </c>
      <c r="CU182" s="203">
        <v>0.30555555555555552</v>
      </c>
      <c r="CV182" s="203">
        <v>0.33333333333333331</v>
      </c>
      <c r="CW182" s="204" t="s">
        <v>522</v>
      </c>
      <c r="CY182" s="264" t="s">
        <v>697</v>
      </c>
      <c r="CZ182" s="76"/>
    </row>
    <row r="183" spans="1:104" s="18" customFormat="1" ht="13.8" hidden="1" thickBot="1" x14ac:dyDescent="0.3">
      <c r="A183" s="124"/>
      <c r="B183" s="125" t="str">
        <f t="shared" si="9"/>
        <v/>
      </c>
      <c r="C183" s="126"/>
      <c r="D183" s="127"/>
      <c r="E183" s="127"/>
      <c r="F183" s="127"/>
      <c r="G183" s="127"/>
      <c r="H183" s="127"/>
      <c r="I183" s="128"/>
      <c r="J183" s="128"/>
      <c r="K183" s="128"/>
      <c r="L183" s="128"/>
      <c r="M183" s="224"/>
      <c r="N183" s="128"/>
      <c r="O183" s="128"/>
      <c r="P183" s="125"/>
      <c r="Q183" s="224"/>
      <c r="R183" s="224"/>
      <c r="S183" s="125"/>
      <c r="T183" s="125"/>
      <c r="U183" s="125"/>
      <c r="V183" s="225"/>
      <c r="W183" s="225"/>
      <c r="X183" s="225"/>
      <c r="Y183" s="129"/>
      <c r="Z183" s="129"/>
      <c r="AA183" s="226"/>
      <c r="AB183" s="226"/>
      <c r="AC183" s="125"/>
      <c r="AD183" s="125"/>
      <c r="AE183" s="224"/>
      <c r="AF183" s="224"/>
      <c r="AG183" s="130"/>
      <c r="AH183" s="238" t="s">
        <v>141</v>
      </c>
      <c r="AI183" s="239"/>
      <c r="AJ183" s="131"/>
      <c r="AK183" s="132"/>
      <c r="AL183" s="132"/>
      <c r="AM183" s="132"/>
      <c r="AN183" s="132"/>
      <c r="AO183" s="132"/>
      <c r="AP183" s="133"/>
      <c r="AQ183" s="133">
        <f>SUM(AQ179:AQ182)</f>
        <v>0.41666666666666691</v>
      </c>
      <c r="AR183" s="133">
        <f>SUM(AR179:AR182)</f>
        <v>0.28819444444444453</v>
      </c>
      <c r="AS183" s="134">
        <f>SUM(AS179:AS182)</f>
        <v>4</v>
      </c>
      <c r="AT183" s="134"/>
      <c r="AU183" s="132"/>
      <c r="AV183" s="135"/>
      <c r="AW183" s="135"/>
      <c r="AX183" s="135"/>
      <c r="AY183" s="132"/>
      <c r="AZ183" s="132"/>
      <c r="BA183" s="132"/>
      <c r="BB183" s="132"/>
      <c r="BC183" s="136"/>
      <c r="BD183" s="135"/>
      <c r="BE183" s="135"/>
      <c r="BF183" s="137"/>
      <c r="BG183" s="137"/>
      <c r="BH183" s="239"/>
      <c r="BI183" s="239"/>
      <c r="BJ183" s="239"/>
      <c r="BK183" s="138"/>
      <c r="BL183" s="138"/>
      <c r="BM183" s="138"/>
      <c r="BN183" s="138"/>
      <c r="BO183" s="138"/>
      <c r="BP183" s="139"/>
      <c r="BQ183" s="139"/>
      <c r="BR183" s="139"/>
      <c r="BS183" s="139"/>
      <c r="BT183" s="140"/>
      <c r="BU183" s="140"/>
      <c r="BV183" s="140"/>
      <c r="BW183" s="132"/>
      <c r="BX183" s="132"/>
      <c r="BY183" s="132"/>
      <c r="BZ183" s="132"/>
      <c r="CA183" s="132"/>
      <c r="CB183" s="132"/>
      <c r="CC183" s="132"/>
      <c r="CD183" s="132"/>
      <c r="CE183" s="132"/>
      <c r="CF183" s="132"/>
      <c r="CG183" s="132"/>
      <c r="CH183" s="132"/>
      <c r="CI183" s="214"/>
      <c r="CJ183" s="132"/>
      <c r="CK183" s="135">
        <f>SUM(CK179:CK182)</f>
        <v>54.381078947368422</v>
      </c>
      <c r="CL183" s="132"/>
      <c r="CM183" s="135">
        <f>SUM(CM179:CM182)</f>
        <v>42.618700000000004</v>
      </c>
      <c r="CN183" s="135">
        <f>SUM(CN179:CN182)</f>
        <v>44.090808612440199</v>
      </c>
      <c r="CO183" s="135">
        <f>SUM(CO179:CO182)</f>
        <v>79854.163186040401</v>
      </c>
      <c r="CP183" s="135">
        <f>SUM(CP179:CP182)</f>
        <v>303451.79200000002</v>
      </c>
      <c r="CQ183" s="135">
        <f>SUM(CQ179:CQ182)</f>
        <v>-0.10919138755980828</v>
      </c>
      <c r="CR183" s="132"/>
      <c r="CS183" s="132"/>
      <c r="CT183" s="132"/>
      <c r="CU183" s="132"/>
      <c r="CV183" s="132"/>
      <c r="CW183" s="141"/>
      <c r="CY183" s="214"/>
      <c r="CZ183" s="214"/>
    </row>
    <row r="184" spans="1:104" s="18" customFormat="1" x14ac:dyDescent="0.25">
      <c r="A184" s="100">
        <v>4510</v>
      </c>
      <c r="B184" s="51" t="str">
        <f t="shared" si="9"/>
        <v>4510-500-1</v>
      </c>
      <c r="C184" s="52">
        <v>70</v>
      </c>
      <c r="D184" s="53" t="s">
        <v>397</v>
      </c>
      <c r="E184" s="53" t="s">
        <v>211</v>
      </c>
      <c r="F184" s="53"/>
      <c r="G184" s="53"/>
      <c r="H184" s="53"/>
      <c r="I184" s="70"/>
      <c r="J184" s="54"/>
      <c r="K184" s="54"/>
      <c r="L184" s="54"/>
      <c r="M184" s="218"/>
      <c r="N184" s="54"/>
      <c r="O184" s="54"/>
      <c r="P184" s="51"/>
      <c r="Q184" s="218"/>
      <c r="R184" s="218"/>
      <c r="S184" s="51"/>
      <c r="T184" s="51"/>
      <c r="U184" s="51"/>
      <c r="V184" s="219"/>
      <c r="W184" s="219"/>
      <c r="X184" s="220"/>
      <c r="Y184" s="55"/>
      <c r="Z184" s="55"/>
      <c r="AA184" s="219"/>
      <c r="AB184" s="219"/>
      <c r="AC184" s="51"/>
      <c r="AD184" s="51"/>
      <c r="AE184" s="218"/>
      <c r="AF184" s="218"/>
      <c r="AG184" s="55"/>
      <c r="AH184" s="56">
        <v>1</v>
      </c>
      <c r="AI184" s="57">
        <v>44343</v>
      </c>
      <c r="AJ184" s="58" t="s">
        <v>320</v>
      </c>
      <c r="AK184" s="59" t="s">
        <v>209</v>
      </c>
      <c r="AL184" s="59" t="s">
        <v>345</v>
      </c>
      <c r="AM184" s="60">
        <v>0.3888888888888889</v>
      </c>
      <c r="AN184" s="84">
        <v>0.40625</v>
      </c>
      <c r="AO184" s="84">
        <v>0.46527777777777773</v>
      </c>
      <c r="AP184" s="60">
        <v>0.47569444444444442</v>
      </c>
      <c r="AQ184" s="61">
        <f>IF(AP184&lt;AM184,(AP184+1)-AM184,AP184-AM184)</f>
        <v>8.6805555555555525E-2</v>
      </c>
      <c r="AR184" s="61">
        <f>IF(AO184&lt;AN184,(AO184+1)-AN184,AO184-AN184)</f>
        <v>5.9027777777777735E-2</v>
      </c>
      <c r="AS184" s="62">
        <f>IF(AR184&lt;&gt;0,1,"")</f>
        <v>1</v>
      </c>
      <c r="AT184" s="63">
        <f>IF(AM184&lt;&gt;0,AM184-(6/24)+1440,"")</f>
        <v>1440.1388888888889</v>
      </c>
      <c r="AU184" s="111">
        <v>7.2</v>
      </c>
      <c r="AV184" s="65"/>
      <c r="AW184" s="65"/>
      <c r="AX184" s="65"/>
      <c r="AY184" s="242">
        <v>14.8</v>
      </c>
      <c r="AZ184" s="66"/>
      <c r="BA184" s="64">
        <v>6.4</v>
      </c>
      <c r="BB184" s="66"/>
      <c r="BC184" s="51">
        <v>68730</v>
      </c>
      <c r="BD184" s="89">
        <f>BC184*0.0004536</f>
        <v>31.175928000000003</v>
      </c>
      <c r="BE184" s="67"/>
      <c r="BF184" s="68"/>
      <c r="BG184" s="68"/>
      <c r="BH184" s="69">
        <v>3</v>
      </c>
      <c r="BI184" s="70"/>
      <c r="BJ184" s="70"/>
      <c r="BK184" s="70"/>
      <c r="BL184" s="70"/>
      <c r="BM184" s="71"/>
      <c r="BN184" s="71"/>
      <c r="BO184" s="71"/>
      <c r="BP184" s="72">
        <v>3</v>
      </c>
      <c r="BQ184" s="73"/>
      <c r="BR184" s="73"/>
      <c r="BS184" s="73"/>
      <c r="BT184" s="74"/>
      <c r="BU184" s="75"/>
      <c r="BV184" s="74"/>
      <c r="BW184" s="51"/>
      <c r="BX184" s="51"/>
      <c r="BY184" s="51"/>
      <c r="BZ184" s="51"/>
      <c r="CA184" s="51"/>
      <c r="CB184" s="51"/>
      <c r="CC184" s="51"/>
      <c r="CD184" s="51"/>
      <c r="CE184" s="51"/>
      <c r="CF184" s="51"/>
      <c r="CG184" s="51"/>
      <c r="CH184" s="51"/>
      <c r="CI184" s="212">
        <v>31.175999999999998</v>
      </c>
      <c r="CJ184" s="51">
        <v>8942</v>
      </c>
      <c r="CK184" s="65">
        <f>((CJ184/3.8)*6.7)/1000</f>
        <v>15.766157894736841</v>
      </c>
      <c r="CL184" s="51"/>
      <c r="CM184" s="67">
        <f>((CL184*6.7)/1)/1000</f>
        <v>0</v>
      </c>
      <c r="CN184" s="67">
        <f>IF(A184="","",IF(CK184=0,CM184,CK184)/2.2)</f>
        <v>7.1664354066985636</v>
      </c>
      <c r="CO184" s="67">
        <f>IF(A184="","",(CP184/$BD$4))</f>
        <v>2353.1115848858567</v>
      </c>
      <c r="CP184" s="67">
        <f>IF(A184="","",IF(CJ184="",(AJ184*$BA$4),CJ184))</f>
        <v>8942</v>
      </c>
      <c r="CQ184" s="242">
        <f>CN184-AU184</f>
        <v>-3.3564593301436574E-2</v>
      </c>
      <c r="CR184" s="67">
        <f>AY184-BA184</f>
        <v>8.4</v>
      </c>
      <c r="CS184" s="53"/>
      <c r="CT184" s="199">
        <v>44343</v>
      </c>
      <c r="CU184" s="200">
        <v>0.10416666666666667</v>
      </c>
      <c r="CV184" s="200">
        <v>0.17708333333333334</v>
      </c>
      <c r="CW184" s="201" t="s">
        <v>523</v>
      </c>
      <c r="CY184" s="264" t="s">
        <v>697</v>
      </c>
      <c r="CZ184" s="228"/>
    </row>
    <row r="185" spans="1:104" s="18" customFormat="1" x14ac:dyDescent="0.25">
      <c r="A185" s="100">
        <v>4510</v>
      </c>
      <c r="B185" s="76" t="str">
        <f t="shared" si="9"/>
        <v>4510-500-2</v>
      </c>
      <c r="C185" s="77">
        <v>70</v>
      </c>
      <c r="D185" s="83" t="s">
        <v>397</v>
      </c>
      <c r="E185" s="83" t="s">
        <v>211</v>
      </c>
      <c r="F185" s="83"/>
      <c r="G185" s="83"/>
      <c r="H185" s="76"/>
      <c r="I185" s="76"/>
      <c r="J185" s="78"/>
      <c r="K185" s="78"/>
      <c r="L185" s="78"/>
      <c r="M185" s="221"/>
      <c r="N185" s="78"/>
      <c r="O185" s="78"/>
      <c r="P185" s="76"/>
      <c r="Q185" s="221"/>
      <c r="R185" s="221"/>
      <c r="S185" s="76"/>
      <c r="T185" s="76"/>
      <c r="U185" s="76"/>
      <c r="V185" s="222"/>
      <c r="W185" s="222"/>
      <c r="X185" s="222"/>
      <c r="Y185" s="79"/>
      <c r="Z185" s="79"/>
      <c r="AA185" s="223"/>
      <c r="AB185" s="223"/>
      <c r="AC185" s="76"/>
      <c r="AD185" s="76"/>
      <c r="AE185" s="221"/>
      <c r="AF185" s="221"/>
      <c r="AG185" s="79"/>
      <c r="AH185" s="80">
        <v>2</v>
      </c>
      <c r="AI185" s="81">
        <v>44343</v>
      </c>
      <c r="AJ185" s="82" t="s">
        <v>320</v>
      </c>
      <c r="AK185" s="83" t="s">
        <v>345</v>
      </c>
      <c r="AL185" s="83" t="s">
        <v>251</v>
      </c>
      <c r="AM185" s="84">
        <v>0.53472222222222221</v>
      </c>
      <c r="AN185" s="84">
        <v>0.54166666666666663</v>
      </c>
      <c r="AO185" s="84">
        <v>0.58333333333333337</v>
      </c>
      <c r="AP185" s="84">
        <v>0.59375</v>
      </c>
      <c r="AQ185" s="85">
        <f>IF(AP185&lt;AM185,(AP185+1)-AM185,AP185-AM185)</f>
        <v>5.902777777777779E-2</v>
      </c>
      <c r="AR185" s="85">
        <f>IF(AO185&lt;AN185,(AO185+1)-AN185,AO185-AN185)</f>
        <v>4.1666666666666741E-2</v>
      </c>
      <c r="AS185" s="86">
        <f>IF(AR185&lt;&gt;0,1,"")</f>
        <v>1</v>
      </c>
      <c r="AT185" s="87">
        <f>IF(AM185&lt;&gt;0,AM185-(6/24)+1440,"")</f>
        <v>1440.2847222222222</v>
      </c>
      <c r="AU185" s="88">
        <v>10.4</v>
      </c>
      <c r="AV185" s="89"/>
      <c r="AW185" s="89"/>
      <c r="AX185" s="89"/>
      <c r="AY185" s="111">
        <v>16.8</v>
      </c>
      <c r="AZ185" s="88"/>
      <c r="BA185" s="88">
        <v>10.1</v>
      </c>
      <c r="BB185" s="88"/>
      <c r="BC185" s="90" t="s">
        <v>640</v>
      </c>
      <c r="BD185" s="89">
        <f>BC185*0.0004536</f>
        <v>40.594932</v>
      </c>
      <c r="BE185" s="91"/>
      <c r="BF185" s="92"/>
      <c r="BG185" s="92"/>
      <c r="BH185" s="80">
        <v>4</v>
      </c>
      <c r="BI185" s="93"/>
      <c r="BJ185" s="93"/>
      <c r="BK185" s="93"/>
      <c r="BL185" s="93"/>
      <c r="BM185" s="94"/>
      <c r="BN185" s="94"/>
      <c r="BO185" s="94"/>
      <c r="BP185" s="95">
        <v>4</v>
      </c>
      <c r="BQ185" s="96"/>
      <c r="BR185" s="96"/>
      <c r="BS185" s="96"/>
      <c r="BT185" s="97"/>
      <c r="BU185" s="98"/>
      <c r="BV185" s="97"/>
      <c r="BW185" s="76"/>
      <c r="BX185" s="76"/>
      <c r="BY185" s="76"/>
      <c r="BZ185" s="76"/>
      <c r="CA185" s="76"/>
      <c r="CB185" s="76"/>
      <c r="CC185" s="76"/>
      <c r="CD185" s="76"/>
      <c r="CE185" s="76"/>
      <c r="CF185" s="76"/>
      <c r="CG185" s="76"/>
      <c r="CH185" s="76"/>
      <c r="CI185" s="275">
        <v>40.594999999999999</v>
      </c>
      <c r="CJ185" s="76"/>
      <c r="CK185" s="89">
        <f>((CJ185/3.8)*6.7)/1000</f>
        <v>0</v>
      </c>
      <c r="CL185" s="76">
        <v>3422</v>
      </c>
      <c r="CM185" s="91">
        <f>((CL185*6.7)/1)/1000</f>
        <v>22.927400000000002</v>
      </c>
      <c r="CN185" s="91">
        <f>IF(A185="","",IF(CK185=0,CM185,CK185)/2.2)</f>
        <v>10.421545454545456</v>
      </c>
      <c r="CO185" s="91">
        <f>IF(A185="","",(CP185/$BD$4))</f>
        <v>59681.983337706639</v>
      </c>
      <c r="CP185" s="91">
        <f>IF(A185="","",IF(CJ185="",(AJ185*$BA$4),CJ185))</f>
        <v>226796</v>
      </c>
      <c r="CQ185" s="99">
        <f>CN185-AU185</f>
        <v>2.15454545454552E-2</v>
      </c>
      <c r="CR185" s="91">
        <f>AY185-BA185</f>
        <v>6.7000000000000011</v>
      </c>
      <c r="CS185" s="168"/>
      <c r="CT185" s="81"/>
      <c r="CU185" s="192"/>
      <c r="CV185" s="192"/>
      <c r="CW185" s="169"/>
      <c r="CY185" s="264" t="s">
        <v>697</v>
      </c>
      <c r="CZ185" s="83" t="s">
        <v>142</v>
      </c>
    </row>
    <row r="186" spans="1:104" s="18" customFormat="1" ht="13.8" thickBot="1" x14ac:dyDescent="0.3">
      <c r="A186" s="100">
        <v>4510</v>
      </c>
      <c r="B186" s="76" t="str">
        <f t="shared" si="9"/>
        <v>4510-500-3</v>
      </c>
      <c r="C186" s="77">
        <v>70</v>
      </c>
      <c r="D186" s="83" t="s">
        <v>397</v>
      </c>
      <c r="E186" s="83" t="s">
        <v>211</v>
      </c>
      <c r="F186" s="83"/>
      <c r="G186" s="76"/>
      <c r="H186" s="76"/>
      <c r="I186" s="76"/>
      <c r="J186" s="78"/>
      <c r="K186" s="78"/>
      <c r="L186" s="78"/>
      <c r="M186" s="221"/>
      <c r="N186" s="78"/>
      <c r="O186" s="78"/>
      <c r="P186" s="76"/>
      <c r="Q186" s="221"/>
      <c r="R186" s="221"/>
      <c r="S186" s="76"/>
      <c r="T186" s="76"/>
      <c r="U186" s="76"/>
      <c r="V186" s="222"/>
      <c r="W186" s="222"/>
      <c r="X186" s="222"/>
      <c r="Y186" s="79"/>
      <c r="Z186" s="79"/>
      <c r="AA186" s="223"/>
      <c r="AB186" s="223"/>
      <c r="AC186" s="76"/>
      <c r="AD186" s="76"/>
      <c r="AE186" s="221"/>
      <c r="AF186" s="221"/>
      <c r="AG186" s="79"/>
      <c r="AH186" s="80">
        <v>3</v>
      </c>
      <c r="AI186" s="81">
        <v>44343</v>
      </c>
      <c r="AJ186" s="82" t="s">
        <v>320</v>
      </c>
      <c r="AK186" s="83" t="s">
        <v>251</v>
      </c>
      <c r="AL186" s="83" t="s">
        <v>321</v>
      </c>
      <c r="AM186" s="84">
        <v>0.625</v>
      </c>
      <c r="AN186" s="84">
        <v>0.63541666666666663</v>
      </c>
      <c r="AO186" s="84">
        <v>0.78125</v>
      </c>
      <c r="AP186" s="84">
        <v>0.79166666666666663</v>
      </c>
      <c r="AQ186" s="85">
        <f>IF(AP186&lt;AM186,(AP186+1)-AM186,AP186-AM186)</f>
        <v>0.16666666666666663</v>
      </c>
      <c r="AR186" s="85">
        <f>IF(AO186&lt;AN186,(AO186+1)-AN186,AO186-AN186)</f>
        <v>0.14583333333333337</v>
      </c>
      <c r="AS186" s="86">
        <f>IF(AR186&lt;&gt;0,1,"")</f>
        <v>1</v>
      </c>
      <c r="AT186" s="87">
        <f>IF(AM186&lt;&gt;0,AM186-(6/24)+1440,"")</f>
        <v>1440.375</v>
      </c>
      <c r="AU186" s="88">
        <v>19.2</v>
      </c>
      <c r="AV186" s="89"/>
      <c r="AW186" s="89"/>
      <c r="AX186" s="89"/>
      <c r="AY186" s="88">
        <v>29.1</v>
      </c>
      <c r="AZ186" s="88"/>
      <c r="BA186" s="88">
        <v>8</v>
      </c>
      <c r="BB186" s="88"/>
      <c r="BC186" s="101" t="s">
        <v>640</v>
      </c>
      <c r="BD186" s="89">
        <f>BC186*0.0004536</f>
        <v>40.594932</v>
      </c>
      <c r="BE186" s="91"/>
      <c r="BF186" s="92"/>
      <c r="BG186" s="92"/>
      <c r="BH186" s="80"/>
      <c r="BI186" s="93"/>
      <c r="BJ186" s="93"/>
      <c r="BK186" s="93"/>
      <c r="BL186" s="93"/>
      <c r="BM186" s="94"/>
      <c r="BN186" s="94"/>
      <c r="BO186" s="94"/>
      <c r="BP186" s="95"/>
      <c r="BQ186" s="96"/>
      <c r="BR186" s="96"/>
      <c r="BS186" s="96"/>
      <c r="BT186" s="97"/>
      <c r="BU186" s="98"/>
      <c r="BV186" s="97"/>
      <c r="BW186" s="76"/>
      <c r="BX186" s="76"/>
      <c r="BY186" s="76"/>
      <c r="BZ186" s="76"/>
      <c r="CA186" s="76"/>
      <c r="CB186" s="76"/>
      <c r="CC186" s="76"/>
      <c r="CD186" s="76"/>
      <c r="CE186" s="76"/>
      <c r="CF186" s="76"/>
      <c r="CG186" s="76"/>
      <c r="CH186" s="76"/>
      <c r="CI186" s="275">
        <v>40.594999999999999</v>
      </c>
      <c r="CJ186" s="76">
        <f>18888+5038</f>
        <v>23926</v>
      </c>
      <c r="CK186" s="89">
        <f>((CJ186/3.8)*6.7)/1000</f>
        <v>42.185315789473684</v>
      </c>
      <c r="CL186" s="76"/>
      <c r="CM186" s="91">
        <f>((CL186*6.7)/1)/1000</f>
        <v>0</v>
      </c>
      <c r="CN186" s="91">
        <f>IF(A186="","",IF(CK186=0,CM186,CK186)/2.2)</f>
        <v>19.175143540669854</v>
      </c>
      <c r="CO186" s="91">
        <f>IF(A186="","",(CP186/$BD$4))</f>
        <v>6296.191878771976</v>
      </c>
      <c r="CP186" s="91">
        <f>IF(A186="","",IF(CJ186="",(AJ186*$BA$4),CJ186))</f>
        <v>23926</v>
      </c>
      <c r="CQ186" s="99">
        <f>CN186-AU186</f>
        <v>-2.4856459330145242E-2</v>
      </c>
      <c r="CR186" s="91">
        <f>AY186-BA186</f>
        <v>21.1</v>
      </c>
      <c r="CS186" s="83"/>
      <c r="CT186" s="81"/>
      <c r="CU186" s="192"/>
      <c r="CV186" s="192"/>
      <c r="CW186" s="169"/>
      <c r="CY186" s="264" t="s">
        <v>697</v>
      </c>
      <c r="CZ186" s="76"/>
    </row>
    <row r="187" spans="1:104" s="18" customFormat="1" ht="13.8" hidden="1" thickBot="1" x14ac:dyDescent="0.3">
      <c r="A187" s="100"/>
      <c r="B187" s="76" t="str">
        <f t="shared" si="9"/>
        <v/>
      </c>
      <c r="C187" s="77"/>
      <c r="D187" s="83"/>
      <c r="E187" s="83"/>
      <c r="F187" s="83"/>
      <c r="G187" s="76"/>
      <c r="H187" s="76"/>
      <c r="I187" s="76"/>
      <c r="J187" s="78"/>
      <c r="K187" s="78"/>
      <c r="L187" s="78"/>
      <c r="M187" s="221"/>
      <c r="N187" s="78"/>
      <c r="O187" s="78"/>
      <c r="P187" s="76"/>
      <c r="Q187" s="221"/>
      <c r="R187" s="221"/>
      <c r="S187" s="76"/>
      <c r="T187" s="76"/>
      <c r="U187" s="76"/>
      <c r="V187" s="222"/>
      <c r="W187" s="222"/>
      <c r="X187" s="222"/>
      <c r="Y187" s="79"/>
      <c r="Z187" s="79"/>
      <c r="AA187" s="223"/>
      <c r="AB187" s="223"/>
      <c r="AC187" s="76"/>
      <c r="AD187" s="76"/>
      <c r="AE187" s="221"/>
      <c r="AF187" s="221"/>
      <c r="AG187" s="79"/>
      <c r="AH187" s="102">
        <v>4</v>
      </c>
      <c r="AI187" s="103"/>
      <c r="AJ187" s="104"/>
      <c r="AK187" s="105"/>
      <c r="AL187" s="106"/>
      <c r="AM187" s="107"/>
      <c r="AN187" s="107"/>
      <c r="AO187" s="107"/>
      <c r="AP187" s="107"/>
      <c r="AQ187" s="108">
        <f>IF(AP187&lt;AM187,(AP187+1)-AM187,AP187-AM187)</f>
        <v>0</v>
      </c>
      <c r="AR187" s="108">
        <f>IF(AO187&lt;AN187,(AO187+1)-AN187,AO187-AN187)</f>
        <v>0</v>
      </c>
      <c r="AS187" s="109" t="str">
        <f>IF(AR187&lt;&gt;0,1,"")</f>
        <v/>
      </c>
      <c r="AT187" s="110" t="str">
        <f>IF(AM187&lt;&gt;0,AM187-(6/24)+1440,"")</f>
        <v/>
      </c>
      <c r="AU187" s="111"/>
      <c r="AV187" s="112"/>
      <c r="AW187" s="112"/>
      <c r="AX187" s="112"/>
      <c r="AY187" s="111"/>
      <c r="AZ187" s="111"/>
      <c r="BA187" s="111"/>
      <c r="BB187" s="111"/>
      <c r="BC187" s="113"/>
      <c r="BD187" s="112">
        <f>BC187*0.0004536</f>
        <v>0</v>
      </c>
      <c r="BE187" s="114"/>
      <c r="BF187" s="115"/>
      <c r="BG187" s="115"/>
      <c r="BH187" s="102"/>
      <c r="BI187" s="116"/>
      <c r="BJ187" s="116"/>
      <c r="BK187" s="116"/>
      <c r="BL187" s="116"/>
      <c r="BM187" s="117"/>
      <c r="BN187" s="117"/>
      <c r="BO187" s="117"/>
      <c r="BP187" s="118"/>
      <c r="BQ187" s="119"/>
      <c r="BR187" s="119"/>
      <c r="BS187" s="119"/>
      <c r="BT187" s="120"/>
      <c r="BU187" s="121"/>
      <c r="BV187" s="120"/>
      <c r="BW187" s="122"/>
      <c r="BX187" s="122"/>
      <c r="BY187" s="122"/>
      <c r="BZ187" s="122"/>
      <c r="CA187" s="122"/>
      <c r="CB187" s="122"/>
      <c r="CC187" s="122"/>
      <c r="CD187" s="122"/>
      <c r="CE187" s="122"/>
      <c r="CF187" s="122"/>
      <c r="CG187" s="122"/>
      <c r="CH187" s="122"/>
      <c r="CI187" s="213"/>
      <c r="CJ187" s="122"/>
      <c r="CK187" s="112">
        <f>((CJ187/3.8)*6.7)/1000</f>
        <v>0</v>
      </c>
      <c r="CL187" s="122"/>
      <c r="CM187" s="114">
        <f>((CL187*6.7)/1)/1000</f>
        <v>0</v>
      </c>
      <c r="CN187" s="114" t="str">
        <f>IF(A187="","",IF(CK187=0,CM187,CK187)/2.2)</f>
        <v/>
      </c>
      <c r="CO187" s="114" t="str">
        <f>IF(A187="","",(CP187/$BD$4))</f>
        <v/>
      </c>
      <c r="CP187" s="114" t="str">
        <f>IF(A187="","",IF(CJ187="",(AJ187*$BA$4),CJ187))</f>
        <v/>
      </c>
      <c r="CQ187" s="123"/>
      <c r="CR187" s="114">
        <f>AY187-BA187</f>
        <v>0</v>
      </c>
      <c r="CS187" s="122"/>
      <c r="CT187" s="202"/>
      <c r="CU187" s="203"/>
      <c r="CV187" s="203"/>
      <c r="CW187" s="204"/>
      <c r="CY187" s="265"/>
      <c r="CZ187" s="76"/>
    </row>
    <row r="188" spans="1:104" s="18" customFormat="1" ht="13.8" hidden="1" thickBot="1" x14ac:dyDescent="0.3">
      <c r="A188" s="124"/>
      <c r="B188" s="125" t="str">
        <f t="shared" si="9"/>
        <v/>
      </c>
      <c r="C188" s="126"/>
      <c r="D188" s="127"/>
      <c r="E188" s="127"/>
      <c r="F188" s="127"/>
      <c r="G188" s="127"/>
      <c r="H188" s="127"/>
      <c r="I188" s="128"/>
      <c r="J188" s="128"/>
      <c r="K188" s="128"/>
      <c r="L188" s="128"/>
      <c r="M188" s="224"/>
      <c r="N188" s="128"/>
      <c r="O188" s="128"/>
      <c r="P188" s="125"/>
      <c r="Q188" s="224"/>
      <c r="R188" s="224"/>
      <c r="S188" s="125"/>
      <c r="T188" s="125"/>
      <c r="U188" s="125"/>
      <c r="V188" s="225"/>
      <c r="W188" s="225"/>
      <c r="X188" s="225"/>
      <c r="Y188" s="129"/>
      <c r="Z188" s="129"/>
      <c r="AA188" s="226"/>
      <c r="AB188" s="226"/>
      <c r="AC188" s="125"/>
      <c r="AD188" s="125"/>
      <c r="AE188" s="224"/>
      <c r="AF188" s="224"/>
      <c r="AG188" s="130"/>
      <c r="AH188" s="238" t="s">
        <v>141</v>
      </c>
      <c r="AI188" s="239"/>
      <c r="AJ188" s="131"/>
      <c r="AK188" s="132"/>
      <c r="AL188" s="132"/>
      <c r="AM188" s="132"/>
      <c r="AN188" s="132"/>
      <c r="AO188" s="132"/>
      <c r="AP188" s="133"/>
      <c r="AQ188" s="133">
        <f>SUM(AQ184:AQ187)</f>
        <v>0.31249999999999994</v>
      </c>
      <c r="AR188" s="133">
        <f>SUM(AR184:AR187)</f>
        <v>0.24652777777777785</v>
      </c>
      <c r="AS188" s="134">
        <f>SUM(AS184:AS187)</f>
        <v>3</v>
      </c>
      <c r="AT188" s="134"/>
      <c r="AU188" s="132"/>
      <c r="AV188" s="135"/>
      <c r="AW188" s="135"/>
      <c r="AX188" s="135"/>
      <c r="AY188" s="132"/>
      <c r="AZ188" s="132"/>
      <c r="BA188" s="132"/>
      <c r="BB188" s="132"/>
      <c r="BC188" s="136"/>
      <c r="BD188" s="135"/>
      <c r="BE188" s="135"/>
      <c r="BF188" s="137"/>
      <c r="BG188" s="137"/>
      <c r="BH188" s="239"/>
      <c r="BI188" s="239"/>
      <c r="BJ188" s="239"/>
      <c r="BK188" s="138"/>
      <c r="BL188" s="138"/>
      <c r="BM188" s="138"/>
      <c r="BN188" s="138"/>
      <c r="BO188" s="138"/>
      <c r="BP188" s="139"/>
      <c r="BQ188" s="139"/>
      <c r="BR188" s="139"/>
      <c r="BS188" s="139"/>
      <c r="BT188" s="140"/>
      <c r="BU188" s="140"/>
      <c r="BV188" s="140"/>
      <c r="BW188" s="132"/>
      <c r="BX188" s="132"/>
      <c r="BY188" s="132"/>
      <c r="BZ188" s="132"/>
      <c r="CA188" s="132"/>
      <c r="CB188" s="132"/>
      <c r="CC188" s="132"/>
      <c r="CD188" s="132"/>
      <c r="CE188" s="132"/>
      <c r="CF188" s="132"/>
      <c r="CG188" s="132"/>
      <c r="CH188" s="132"/>
      <c r="CI188" s="214"/>
      <c r="CJ188" s="132"/>
      <c r="CK188" s="135">
        <f>SUM(CK184:CK187)</f>
        <v>57.951473684210526</v>
      </c>
      <c r="CL188" s="132"/>
      <c r="CM188" s="135">
        <f>SUM(CM184:CM187)</f>
        <v>22.927400000000002</v>
      </c>
      <c r="CN188" s="135">
        <f>SUM(CN184:CN187)</f>
        <v>36.763124401913871</v>
      </c>
      <c r="CO188" s="135">
        <f>SUM(CO184:CO187)</f>
        <v>68331.286801364462</v>
      </c>
      <c r="CP188" s="135">
        <f>SUM(CP184:CP187)</f>
        <v>259664</v>
      </c>
      <c r="CQ188" s="135">
        <f>SUM(CQ184:CQ187)</f>
        <v>-3.6875598086126615E-2</v>
      </c>
      <c r="CR188" s="132"/>
      <c r="CS188" s="132"/>
      <c r="CT188" s="132"/>
      <c r="CU188" s="132"/>
      <c r="CV188" s="132"/>
      <c r="CW188" s="141"/>
      <c r="CY188" s="214"/>
      <c r="CZ188" s="214"/>
    </row>
    <row r="189" spans="1:104" s="18" customFormat="1" x14ac:dyDescent="0.25">
      <c r="A189" s="100">
        <v>4511</v>
      </c>
      <c r="B189" s="51" t="str">
        <f t="shared" ref="B189:B198" si="10">IF(AJ189="","",A189&amp;"-"&amp;AJ189&amp;"-"&amp;AH189)</f>
        <v>4511-500-1</v>
      </c>
      <c r="C189" s="52">
        <v>70</v>
      </c>
      <c r="D189" s="53" t="s">
        <v>353</v>
      </c>
      <c r="E189" s="53" t="s">
        <v>278</v>
      </c>
      <c r="F189" s="53" t="s">
        <v>361</v>
      </c>
      <c r="G189" s="53" t="s">
        <v>479</v>
      </c>
      <c r="H189" s="53" t="s">
        <v>630</v>
      </c>
      <c r="I189" s="70"/>
      <c r="J189" s="54"/>
      <c r="K189" s="54"/>
      <c r="L189" s="54"/>
      <c r="M189" s="218"/>
      <c r="N189" s="54"/>
      <c r="O189" s="54"/>
      <c r="P189" s="51"/>
      <c r="Q189" s="218"/>
      <c r="R189" s="218"/>
      <c r="S189" s="51"/>
      <c r="T189" s="51"/>
      <c r="U189" s="51"/>
      <c r="V189" s="219"/>
      <c r="W189" s="219"/>
      <c r="X189" s="220"/>
      <c r="Y189" s="55"/>
      <c r="Z189" s="55"/>
      <c r="AA189" s="219"/>
      <c r="AB189" s="219"/>
      <c r="AC189" s="51"/>
      <c r="AD189" s="51"/>
      <c r="AE189" s="218"/>
      <c r="AF189" s="218"/>
      <c r="AG189" s="55"/>
      <c r="AH189" s="56">
        <v>1</v>
      </c>
      <c r="AI189" s="57">
        <v>44343</v>
      </c>
      <c r="AJ189" s="58" t="s">
        <v>320</v>
      </c>
      <c r="AK189" s="59" t="s">
        <v>321</v>
      </c>
      <c r="AL189" s="59" t="s">
        <v>327</v>
      </c>
      <c r="AM189" s="60">
        <v>0.83680555555555547</v>
      </c>
      <c r="AN189" s="84">
        <v>0.85416666666666663</v>
      </c>
      <c r="AO189" s="84">
        <v>0.94097222222222221</v>
      </c>
      <c r="AP189" s="60">
        <v>0.95833333333333337</v>
      </c>
      <c r="AQ189" s="61">
        <f>IF(AP189&lt;AM189,(AP189+1)-AM189,AP189-AM189)</f>
        <v>0.1215277777777779</v>
      </c>
      <c r="AR189" s="61">
        <f>IF(AO189&lt;AN189,(AO189+1)-AN189,AO189-AN189)</f>
        <v>8.680555555555558E-2</v>
      </c>
      <c r="AS189" s="62">
        <f>IF(AR189&lt;&gt;0,1,"")</f>
        <v>1</v>
      </c>
      <c r="AT189" s="63">
        <f>IF(AM189&lt;&gt;0,AM189-(6/24)+1440,"")</f>
        <v>1440.5868055555557</v>
      </c>
      <c r="AU189" s="111">
        <v>13.1</v>
      </c>
      <c r="AV189" s="65"/>
      <c r="AW189" s="65"/>
      <c r="AX189" s="65"/>
      <c r="AY189" s="242">
        <v>20.399999999999999</v>
      </c>
      <c r="AZ189" s="66"/>
      <c r="BA189" s="64">
        <v>8.9</v>
      </c>
      <c r="BB189" s="66"/>
      <c r="BC189" s="51">
        <v>45881</v>
      </c>
      <c r="BD189" s="89">
        <f>BC189*0.0004536</f>
        <v>20.811621600000002</v>
      </c>
      <c r="BE189" s="67"/>
      <c r="BF189" s="68"/>
      <c r="BG189" s="68"/>
      <c r="BH189" s="69">
        <v>3</v>
      </c>
      <c r="BI189" s="70"/>
      <c r="BJ189" s="70"/>
      <c r="BK189" s="70"/>
      <c r="BL189" s="70"/>
      <c r="BM189" s="71"/>
      <c r="BN189" s="71"/>
      <c r="BO189" s="71"/>
      <c r="BP189" s="72">
        <v>3</v>
      </c>
      <c r="BQ189" s="73"/>
      <c r="BR189" s="73"/>
      <c r="BS189" s="73"/>
      <c r="BT189" s="74"/>
      <c r="BU189" s="75"/>
      <c r="BV189" s="74"/>
      <c r="BW189" s="51"/>
      <c r="BX189" s="51"/>
      <c r="BY189" s="51"/>
      <c r="BZ189" s="51"/>
      <c r="CA189" s="51"/>
      <c r="CB189" s="51"/>
      <c r="CC189" s="51"/>
      <c r="CD189" s="51"/>
      <c r="CE189" s="51"/>
      <c r="CF189" s="51"/>
      <c r="CG189" s="51"/>
      <c r="CH189" s="51"/>
      <c r="CI189" s="275">
        <v>20.855</v>
      </c>
      <c r="CJ189" s="51"/>
      <c r="CK189" s="65">
        <f>((CJ189/3.8)*6.7)/1000</f>
        <v>0</v>
      </c>
      <c r="CL189" s="51">
        <v>4335</v>
      </c>
      <c r="CM189" s="67">
        <f>((CL189*6.7)/1)/1000</f>
        <v>29.044499999999999</v>
      </c>
      <c r="CN189" s="67">
        <f>IF(A189="","",IF(CK189=0,CM189,CK189)/2.2)</f>
        <v>13.202045454545454</v>
      </c>
      <c r="CO189" s="67">
        <f>IF(A189="","",(CP189/$BD$4))</f>
        <v>59681.983337706639</v>
      </c>
      <c r="CP189" s="67">
        <f>IF(A189="","",IF(CJ189="",(AJ189*$BA$4),CJ189))</f>
        <v>226796</v>
      </c>
      <c r="CQ189" s="242">
        <f>CN189-AU189</f>
        <v>0.10204545454545411</v>
      </c>
      <c r="CR189" s="67">
        <f>AY189-BA189</f>
        <v>11.499999999999998</v>
      </c>
      <c r="CS189" s="53" t="s">
        <v>142</v>
      </c>
      <c r="CT189" s="199"/>
      <c r="CU189" s="200"/>
      <c r="CV189" s="200"/>
      <c r="CW189" s="201"/>
      <c r="CY189" s="264" t="s">
        <v>697</v>
      </c>
      <c r="CZ189" s="228"/>
    </row>
    <row r="190" spans="1:104" s="18" customFormat="1" ht="13.8" thickBot="1" x14ac:dyDescent="0.3">
      <c r="A190" s="100">
        <v>4511</v>
      </c>
      <c r="B190" s="76" t="str">
        <f t="shared" si="10"/>
        <v>4511-501-2</v>
      </c>
      <c r="C190" s="77">
        <v>70</v>
      </c>
      <c r="D190" s="83" t="s">
        <v>353</v>
      </c>
      <c r="E190" s="83" t="s">
        <v>278</v>
      </c>
      <c r="F190" s="83" t="s">
        <v>361</v>
      </c>
      <c r="G190" s="83" t="s">
        <v>479</v>
      </c>
      <c r="H190" s="76" t="s">
        <v>630</v>
      </c>
      <c r="I190" s="76"/>
      <c r="J190" s="78"/>
      <c r="K190" s="78"/>
      <c r="L190" s="78"/>
      <c r="M190" s="221"/>
      <c r="N190" s="78"/>
      <c r="O190" s="78"/>
      <c r="P190" s="76"/>
      <c r="Q190" s="221"/>
      <c r="R190" s="221"/>
      <c r="S190" s="76"/>
      <c r="T190" s="76"/>
      <c r="U190" s="76"/>
      <c r="V190" s="222"/>
      <c r="W190" s="222"/>
      <c r="X190" s="222"/>
      <c r="Y190" s="79"/>
      <c r="Z190" s="79"/>
      <c r="AA190" s="223"/>
      <c r="AB190" s="223"/>
      <c r="AC190" s="76"/>
      <c r="AD190" s="76"/>
      <c r="AE190" s="221"/>
      <c r="AF190" s="221"/>
      <c r="AG190" s="79"/>
      <c r="AH190" s="80">
        <v>2</v>
      </c>
      <c r="AI190" s="81">
        <v>44344</v>
      </c>
      <c r="AJ190" s="82" t="s">
        <v>326</v>
      </c>
      <c r="AK190" s="83" t="s">
        <v>327</v>
      </c>
      <c r="AL190" s="83" t="s">
        <v>209</v>
      </c>
      <c r="AM190" s="84">
        <v>0</v>
      </c>
      <c r="AN190" s="84">
        <v>2.0833333333333332E-2</v>
      </c>
      <c r="AO190" s="84">
        <v>0.17013888888888887</v>
      </c>
      <c r="AP190" s="84">
        <v>0.17708333333333334</v>
      </c>
      <c r="AQ190" s="85">
        <f>IF(AP190&lt;AM190,(AP190+1)-AM190,AP190-AM190)</f>
        <v>0.17708333333333334</v>
      </c>
      <c r="AR190" s="85">
        <f>IF(AO190&lt;AN190,(AO190+1)-AN190,AO190-AN190)</f>
        <v>0.14930555555555552</v>
      </c>
      <c r="AS190" s="86">
        <f>IF(AR190&lt;&gt;0,1,"")</f>
        <v>1</v>
      </c>
      <c r="AT190" s="87" t="str">
        <f>IF(AM190&lt;&gt;0,AM190-(6/24)+1440,"")</f>
        <v/>
      </c>
      <c r="AU190" s="88">
        <v>20.2</v>
      </c>
      <c r="AV190" s="89"/>
      <c r="AW190" s="89"/>
      <c r="AX190" s="89"/>
      <c r="AY190" s="111">
        <v>29.6</v>
      </c>
      <c r="AZ190" s="88"/>
      <c r="BA190" s="88">
        <v>10.1</v>
      </c>
      <c r="BB190" s="88"/>
      <c r="BC190" s="90" t="s">
        <v>700</v>
      </c>
      <c r="BD190" s="89">
        <f>BC190*0.0004536</f>
        <v>21.1658832</v>
      </c>
      <c r="BE190" s="91"/>
      <c r="BF190" s="92"/>
      <c r="BG190" s="92"/>
      <c r="BH190" s="80">
        <v>4</v>
      </c>
      <c r="BI190" s="93"/>
      <c r="BJ190" s="93"/>
      <c r="BK190" s="93"/>
      <c r="BL190" s="93"/>
      <c r="BM190" s="94"/>
      <c r="BN190" s="94"/>
      <c r="BO190" s="94"/>
      <c r="BP190" s="95">
        <v>4</v>
      </c>
      <c r="BQ190" s="96"/>
      <c r="BR190" s="96"/>
      <c r="BS190" s="96"/>
      <c r="BT190" s="97"/>
      <c r="BU190" s="98"/>
      <c r="BV190" s="97"/>
      <c r="BW190" s="76"/>
      <c r="BX190" s="76"/>
      <c r="BY190" s="76"/>
      <c r="BZ190" s="76"/>
      <c r="CA190" s="76"/>
      <c r="CB190" s="76"/>
      <c r="CC190" s="76"/>
      <c r="CD190" s="76"/>
      <c r="CE190" s="76"/>
      <c r="CF190" s="76"/>
      <c r="CG190" s="76"/>
      <c r="CH190" s="76"/>
      <c r="CI190" s="275">
        <v>21.21</v>
      </c>
      <c r="CJ190" s="76"/>
      <c r="CK190" s="89">
        <f>((CJ190/3.8)*6.7)/1000</f>
        <v>0</v>
      </c>
      <c r="CL190" s="76">
        <v>6676</v>
      </c>
      <c r="CM190" s="91">
        <f>((CL190*6.7)/1)/1000</f>
        <v>44.729200000000006</v>
      </c>
      <c r="CN190" s="91">
        <f>IF(A190="","",IF(CK190=0,CM190,CK190)/2.2)</f>
        <v>20.331454545454548</v>
      </c>
      <c r="CO190" s="91">
        <f>IF(A190="","",(CP190/$BD$4))</f>
        <v>59801.347304382056</v>
      </c>
      <c r="CP190" s="91">
        <f>IF(A190="","",IF(CJ190="",(AJ190*$BA$4),CJ190))</f>
        <v>227249.592</v>
      </c>
      <c r="CQ190" s="99">
        <f>CN190-AU190</f>
        <v>0.13145454545454882</v>
      </c>
      <c r="CR190" s="91">
        <f>AY190-BA190</f>
        <v>19.5</v>
      </c>
      <c r="CS190" s="168"/>
      <c r="CT190" s="81">
        <v>44343</v>
      </c>
      <c r="CU190" s="192">
        <v>0.96875</v>
      </c>
      <c r="CV190" s="192">
        <v>0.99861111111111101</v>
      </c>
      <c r="CW190" s="169" t="s">
        <v>522</v>
      </c>
      <c r="CY190" s="264" t="s">
        <v>697</v>
      </c>
      <c r="CZ190" s="83" t="s">
        <v>142</v>
      </c>
    </row>
    <row r="191" spans="1:104" s="18" customFormat="1" ht="13.8" hidden="1" thickBot="1" x14ac:dyDescent="0.3">
      <c r="A191" s="100"/>
      <c r="B191" s="76" t="str">
        <f t="shared" si="10"/>
        <v/>
      </c>
      <c r="C191" s="77" t="s">
        <v>142</v>
      </c>
      <c r="D191" s="83"/>
      <c r="E191" s="83"/>
      <c r="F191" s="83"/>
      <c r="G191" s="76"/>
      <c r="H191" s="76"/>
      <c r="I191" s="76"/>
      <c r="J191" s="78"/>
      <c r="K191" s="78"/>
      <c r="L191" s="78"/>
      <c r="M191" s="221"/>
      <c r="N191" s="78"/>
      <c r="O191" s="78"/>
      <c r="P191" s="76"/>
      <c r="Q191" s="221"/>
      <c r="R191" s="221"/>
      <c r="S191" s="76"/>
      <c r="T191" s="76"/>
      <c r="U191" s="76"/>
      <c r="V191" s="222"/>
      <c r="W191" s="222"/>
      <c r="X191" s="222"/>
      <c r="Y191" s="79"/>
      <c r="Z191" s="79"/>
      <c r="AA191" s="223"/>
      <c r="AB191" s="223"/>
      <c r="AC191" s="76"/>
      <c r="AD191" s="76"/>
      <c r="AE191" s="221"/>
      <c r="AF191" s="221"/>
      <c r="AG191" s="79"/>
      <c r="AH191" s="80">
        <v>3</v>
      </c>
      <c r="AI191" s="81"/>
      <c r="AJ191" s="82"/>
      <c r="AK191" s="83"/>
      <c r="AL191" s="83"/>
      <c r="AM191" s="84"/>
      <c r="AN191" s="84"/>
      <c r="AO191" s="84"/>
      <c r="AP191" s="84"/>
      <c r="AQ191" s="85">
        <f>IF(AP191&lt;AM191,(AP191+1)-AM191,AP191-AM191)</f>
        <v>0</v>
      </c>
      <c r="AR191" s="85">
        <f>IF(AO191&lt;AN191,(AO191+1)-AN191,AO191-AN191)</f>
        <v>0</v>
      </c>
      <c r="AS191" s="86" t="str">
        <f>IF(AR191&lt;&gt;0,1,"")</f>
        <v/>
      </c>
      <c r="AT191" s="87" t="str">
        <f>IF(AM191&lt;&gt;0,AM191-(6/24)+1440,"")</f>
        <v/>
      </c>
      <c r="AU191" s="88"/>
      <c r="AV191" s="89"/>
      <c r="AW191" s="89"/>
      <c r="AX191" s="89"/>
      <c r="AY191" s="88"/>
      <c r="AZ191" s="88"/>
      <c r="BA191" s="88"/>
      <c r="BB191" s="88"/>
      <c r="BC191" s="101"/>
      <c r="BD191" s="89">
        <f>BC191*0.0004536</f>
        <v>0</v>
      </c>
      <c r="BE191" s="91"/>
      <c r="BF191" s="92"/>
      <c r="BG191" s="92"/>
      <c r="BH191" s="80"/>
      <c r="BI191" s="93"/>
      <c r="BJ191" s="93"/>
      <c r="BK191" s="93"/>
      <c r="BL191" s="93"/>
      <c r="BM191" s="94"/>
      <c r="BN191" s="94"/>
      <c r="BO191" s="94"/>
      <c r="BP191" s="95"/>
      <c r="BQ191" s="96"/>
      <c r="BR191" s="96"/>
      <c r="BS191" s="96"/>
      <c r="BT191" s="97"/>
      <c r="BU191" s="98"/>
      <c r="BV191" s="97"/>
      <c r="BW191" s="76"/>
      <c r="BX191" s="76"/>
      <c r="BY191" s="76"/>
      <c r="BZ191" s="76"/>
      <c r="CA191" s="76"/>
      <c r="CB191" s="76"/>
      <c r="CC191" s="76"/>
      <c r="CD191" s="76"/>
      <c r="CE191" s="76"/>
      <c r="CF191" s="76"/>
      <c r="CG191" s="76"/>
      <c r="CH191" s="76"/>
      <c r="CI191" s="212"/>
      <c r="CJ191" s="76"/>
      <c r="CK191" s="89">
        <f>((CJ191/3.8)*6.7)/1000</f>
        <v>0</v>
      </c>
      <c r="CL191" s="76"/>
      <c r="CM191" s="91">
        <f>((CL191*6.7)/1)/1000</f>
        <v>0</v>
      </c>
      <c r="CN191" s="91" t="str">
        <f>IF(A191="","",IF(CK191=0,CM191,CK191)/2.2)</f>
        <v/>
      </c>
      <c r="CO191" s="91" t="str">
        <f>IF(A191="","",(CP191/$BD$4))</f>
        <v/>
      </c>
      <c r="CP191" s="91" t="str">
        <f>IF(A191="","",IF(CJ191="",(AJ191*$BA$4),CJ191))</f>
        <v/>
      </c>
      <c r="CQ191" s="99"/>
      <c r="CR191" s="91">
        <f>AY191-BA191</f>
        <v>0</v>
      </c>
      <c r="CS191" s="83" t="s">
        <v>142</v>
      </c>
      <c r="CT191" s="81"/>
      <c r="CU191" s="192"/>
      <c r="CV191" s="192"/>
      <c r="CW191" s="169"/>
      <c r="CY191" s="264"/>
      <c r="CZ191" s="76"/>
    </row>
    <row r="192" spans="1:104" s="18" customFormat="1" ht="13.8" hidden="1" thickBot="1" x14ac:dyDescent="0.3">
      <c r="A192" s="100"/>
      <c r="B192" s="76" t="str">
        <f t="shared" si="10"/>
        <v/>
      </c>
      <c r="C192" s="77"/>
      <c r="D192" s="83"/>
      <c r="E192" s="83"/>
      <c r="F192" s="83"/>
      <c r="G192" s="76"/>
      <c r="H192" s="76"/>
      <c r="I192" s="76"/>
      <c r="J192" s="78"/>
      <c r="K192" s="78"/>
      <c r="L192" s="78"/>
      <c r="M192" s="221"/>
      <c r="N192" s="78"/>
      <c r="O192" s="78"/>
      <c r="P192" s="76"/>
      <c r="Q192" s="221"/>
      <c r="R192" s="221"/>
      <c r="S192" s="76"/>
      <c r="T192" s="76"/>
      <c r="U192" s="76"/>
      <c r="V192" s="222"/>
      <c r="W192" s="222"/>
      <c r="X192" s="222"/>
      <c r="Y192" s="79"/>
      <c r="Z192" s="79"/>
      <c r="AA192" s="223"/>
      <c r="AB192" s="223"/>
      <c r="AC192" s="76"/>
      <c r="AD192" s="76"/>
      <c r="AE192" s="221"/>
      <c r="AF192" s="221"/>
      <c r="AG192" s="79"/>
      <c r="AH192" s="102">
        <v>4</v>
      </c>
      <c r="AI192" s="103"/>
      <c r="AJ192" s="104"/>
      <c r="AK192" s="105"/>
      <c r="AL192" s="106"/>
      <c r="AM192" s="107"/>
      <c r="AN192" s="107"/>
      <c r="AO192" s="107"/>
      <c r="AP192" s="107"/>
      <c r="AQ192" s="108">
        <f>IF(AP192&lt;AM192,(AP192+1)-AM192,AP192-AM192)</f>
        <v>0</v>
      </c>
      <c r="AR192" s="108">
        <f>IF(AO192&lt;AN192,(AO192+1)-AN192,AO192-AN192)</f>
        <v>0</v>
      </c>
      <c r="AS192" s="109" t="str">
        <f>IF(AR192&lt;&gt;0,1,"")</f>
        <v/>
      </c>
      <c r="AT192" s="110" t="str">
        <f>IF(AM192&lt;&gt;0,AM192-(6/24)+1440,"")</f>
        <v/>
      </c>
      <c r="AU192" s="111"/>
      <c r="AV192" s="112"/>
      <c r="AW192" s="112"/>
      <c r="AX192" s="112"/>
      <c r="AY192" s="111"/>
      <c r="AZ192" s="111"/>
      <c r="BA192" s="111"/>
      <c r="BB192" s="111"/>
      <c r="BC192" s="113"/>
      <c r="BD192" s="112">
        <f>BC192*0.0004536</f>
        <v>0</v>
      </c>
      <c r="BE192" s="114"/>
      <c r="BF192" s="115"/>
      <c r="BG192" s="115"/>
      <c r="BH192" s="102"/>
      <c r="BI192" s="116"/>
      <c r="BJ192" s="116"/>
      <c r="BK192" s="116"/>
      <c r="BL192" s="116"/>
      <c r="BM192" s="117"/>
      <c r="BN192" s="117"/>
      <c r="BO192" s="117"/>
      <c r="BP192" s="118"/>
      <c r="BQ192" s="119"/>
      <c r="BR192" s="119"/>
      <c r="BS192" s="119"/>
      <c r="BT192" s="120"/>
      <c r="BU192" s="121"/>
      <c r="BV192" s="120"/>
      <c r="BW192" s="122"/>
      <c r="BX192" s="122"/>
      <c r="BY192" s="122"/>
      <c r="BZ192" s="122"/>
      <c r="CA192" s="122"/>
      <c r="CB192" s="122"/>
      <c r="CC192" s="122"/>
      <c r="CD192" s="122"/>
      <c r="CE192" s="122"/>
      <c r="CF192" s="122"/>
      <c r="CG192" s="122"/>
      <c r="CH192" s="122"/>
      <c r="CI192" s="213"/>
      <c r="CJ192" s="122"/>
      <c r="CK192" s="112">
        <f>((CJ192/3.8)*6.7)/1000</f>
        <v>0</v>
      </c>
      <c r="CL192" s="122"/>
      <c r="CM192" s="114">
        <f>((CL192*6.7)/1)/1000</f>
        <v>0</v>
      </c>
      <c r="CN192" s="114" t="str">
        <f>IF(A192="","",IF(CK192=0,CM192,CK192)/2.2)</f>
        <v/>
      </c>
      <c r="CO192" s="114" t="str">
        <f>IF(A192="","",(CP192/$BD$4))</f>
        <v/>
      </c>
      <c r="CP192" s="114" t="str">
        <f>IF(A192="","",IF(CJ192="",(AJ192*$BA$4),CJ192))</f>
        <v/>
      </c>
      <c r="CQ192" s="123"/>
      <c r="CR192" s="114">
        <f>AY192-BA192</f>
        <v>0</v>
      </c>
      <c r="CS192" s="122"/>
      <c r="CT192" s="202"/>
      <c r="CU192" s="203"/>
      <c r="CV192" s="203"/>
      <c r="CW192" s="204"/>
      <c r="CY192" s="265"/>
      <c r="CZ192" s="76"/>
    </row>
    <row r="193" spans="1:104" s="18" customFormat="1" ht="13.8" hidden="1" thickBot="1" x14ac:dyDescent="0.3">
      <c r="A193" s="124"/>
      <c r="B193" s="125" t="str">
        <f t="shared" si="10"/>
        <v/>
      </c>
      <c r="C193" s="126"/>
      <c r="D193" s="127"/>
      <c r="E193" s="127"/>
      <c r="F193" s="127"/>
      <c r="G193" s="127"/>
      <c r="H193" s="127"/>
      <c r="I193" s="128"/>
      <c r="J193" s="128"/>
      <c r="K193" s="128"/>
      <c r="L193" s="128"/>
      <c r="M193" s="224"/>
      <c r="N193" s="128"/>
      <c r="O193" s="128"/>
      <c r="P193" s="125"/>
      <c r="Q193" s="224"/>
      <c r="R193" s="224"/>
      <c r="S193" s="125"/>
      <c r="T193" s="125"/>
      <c r="U193" s="125"/>
      <c r="V193" s="225"/>
      <c r="W193" s="225"/>
      <c r="X193" s="225"/>
      <c r="Y193" s="129"/>
      <c r="Z193" s="129"/>
      <c r="AA193" s="226"/>
      <c r="AB193" s="226"/>
      <c r="AC193" s="125"/>
      <c r="AD193" s="125"/>
      <c r="AE193" s="224"/>
      <c r="AF193" s="224"/>
      <c r="AG193" s="130"/>
      <c r="AH193" s="238" t="s">
        <v>141</v>
      </c>
      <c r="AI193" s="239"/>
      <c r="AJ193" s="131"/>
      <c r="AK193" s="132"/>
      <c r="AL193" s="132"/>
      <c r="AM193" s="132"/>
      <c r="AN193" s="132"/>
      <c r="AO193" s="132"/>
      <c r="AP193" s="133"/>
      <c r="AQ193" s="133">
        <f>SUM(AQ189:AQ192)</f>
        <v>0.29861111111111127</v>
      </c>
      <c r="AR193" s="133">
        <f>SUM(AR189:AR192)</f>
        <v>0.2361111111111111</v>
      </c>
      <c r="AS193" s="134">
        <f>SUM(AS189:AS192)</f>
        <v>2</v>
      </c>
      <c r="AT193" s="134"/>
      <c r="AU193" s="132"/>
      <c r="AV193" s="135"/>
      <c r="AW193" s="135"/>
      <c r="AX193" s="135"/>
      <c r="AY193" s="132"/>
      <c r="AZ193" s="132"/>
      <c r="BA193" s="132"/>
      <c r="BB193" s="132"/>
      <c r="BC193" s="136"/>
      <c r="BD193" s="135"/>
      <c r="BE193" s="135"/>
      <c r="BF193" s="137"/>
      <c r="BG193" s="137"/>
      <c r="BH193" s="239"/>
      <c r="BI193" s="239"/>
      <c r="BJ193" s="239"/>
      <c r="BK193" s="138"/>
      <c r="BL193" s="138"/>
      <c r="BM193" s="138"/>
      <c r="BN193" s="138"/>
      <c r="BO193" s="138"/>
      <c r="BP193" s="139"/>
      <c r="BQ193" s="139"/>
      <c r="BR193" s="139"/>
      <c r="BS193" s="139"/>
      <c r="BT193" s="140"/>
      <c r="BU193" s="140"/>
      <c r="BV193" s="140"/>
      <c r="BW193" s="132"/>
      <c r="BX193" s="132"/>
      <c r="BY193" s="132"/>
      <c r="BZ193" s="132"/>
      <c r="CA193" s="132"/>
      <c r="CB193" s="132"/>
      <c r="CC193" s="132"/>
      <c r="CD193" s="132"/>
      <c r="CE193" s="132"/>
      <c r="CF193" s="132"/>
      <c r="CG193" s="132"/>
      <c r="CH193" s="132"/>
      <c r="CI193" s="214"/>
      <c r="CJ193" s="132"/>
      <c r="CK193" s="135">
        <f>SUM(CK189:CK192)</f>
        <v>0</v>
      </c>
      <c r="CL193" s="132"/>
      <c r="CM193" s="135">
        <f>SUM(CM189:CM192)</f>
        <v>73.773700000000005</v>
      </c>
      <c r="CN193" s="135">
        <f>SUM(CN189:CN192)</f>
        <v>33.533500000000004</v>
      </c>
      <c r="CO193" s="135">
        <f>SUM(CO189:CO192)</f>
        <v>119483.33064208869</v>
      </c>
      <c r="CP193" s="135">
        <f>SUM(CP189:CP192)</f>
        <v>454045.592</v>
      </c>
      <c r="CQ193" s="135">
        <f>SUM(CQ189:CQ192)</f>
        <v>0.23350000000000293</v>
      </c>
      <c r="CR193" s="132"/>
      <c r="CS193" s="132"/>
      <c r="CT193" s="132"/>
      <c r="CU193" s="132"/>
      <c r="CV193" s="132"/>
      <c r="CW193" s="141"/>
      <c r="CY193" s="214"/>
      <c r="CZ193" s="214"/>
    </row>
    <row r="194" spans="1:104" s="18" customFormat="1" x14ac:dyDescent="0.25">
      <c r="A194" s="100">
        <v>4512</v>
      </c>
      <c r="B194" s="51" t="str">
        <f t="shared" si="10"/>
        <v>4512-302-1</v>
      </c>
      <c r="C194" s="52">
        <v>74</v>
      </c>
      <c r="D194" s="53" t="s">
        <v>277</v>
      </c>
      <c r="E194" s="53" t="s">
        <v>254</v>
      </c>
      <c r="F194" s="53"/>
      <c r="G194" s="53"/>
      <c r="H194" s="53"/>
      <c r="I194" s="70"/>
      <c r="J194" s="54"/>
      <c r="K194" s="54"/>
      <c r="L194" s="54"/>
      <c r="M194" s="218"/>
      <c r="N194" s="54"/>
      <c r="O194" s="54"/>
      <c r="P194" s="51"/>
      <c r="Q194" s="218"/>
      <c r="R194" s="218"/>
      <c r="S194" s="51"/>
      <c r="T194" s="51"/>
      <c r="U194" s="51"/>
      <c r="V194" s="219"/>
      <c r="W194" s="219"/>
      <c r="X194" s="220"/>
      <c r="Y194" s="55"/>
      <c r="Z194" s="55"/>
      <c r="AA194" s="219"/>
      <c r="AB194" s="219"/>
      <c r="AC194" s="51"/>
      <c r="AD194" s="51"/>
      <c r="AE194" s="218"/>
      <c r="AF194" s="218"/>
      <c r="AG194" s="55"/>
      <c r="AH194" s="56">
        <v>1</v>
      </c>
      <c r="AI194" s="57">
        <v>44345</v>
      </c>
      <c r="AJ194" s="58" t="s">
        <v>382</v>
      </c>
      <c r="AK194" s="59" t="s">
        <v>209</v>
      </c>
      <c r="AL194" s="59" t="s">
        <v>244</v>
      </c>
      <c r="AM194" s="60">
        <v>0.17708333333333334</v>
      </c>
      <c r="AN194" s="84">
        <v>0.1875</v>
      </c>
      <c r="AO194" s="84">
        <v>0.34027777777777773</v>
      </c>
      <c r="AP194" s="60">
        <v>0.35416666666666669</v>
      </c>
      <c r="AQ194" s="61">
        <f>IF(AP194&lt;AM194,(AP194+1)-AM194,AP194-AM194)</f>
        <v>0.17708333333333334</v>
      </c>
      <c r="AR194" s="61">
        <f>IF(AO194&lt;AN194,(AO194+1)-AN194,AO194-AN194)</f>
        <v>0.15277777777777773</v>
      </c>
      <c r="AS194" s="62">
        <f>IF(AR194&lt;&gt;0,1,"")</f>
        <v>1</v>
      </c>
      <c r="AT194" s="63">
        <f>IF(AM194&lt;&gt;0,AM194-(6/24)+1440,"")</f>
        <v>1439.9270833333333</v>
      </c>
      <c r="AU194" s="111">
        <v>16</v>
      </c>
      <c r="AV194" s="65"/>
      <c r="AW194" s="65"/>
      <c r="AX194" s="65"/>
      <c r="AY194" s="242">
        <v>25.5</v>
      </c>
      <c r="AZ194" s="66"/>
      <c r="BA194" s="64">
        <v>4.5999999999999996</v>
      </c>
      <c r="BB194" s="66"/>
      <c r="BC194" s="51">
        <v>91210</v>
      </c>
      <c r="BD194" s="89">
        <f>BC194*0.0004536</f>
        <v>41.372855999999999</v>
      </c>
      <c r="BE194" s="67"/>
      <c r="BF194" s="68"/>
      <c r="BG194" s="68"/>
      <c r="BH194" s="69">
        <v>3</v>
      </c>
      <c r="BI194" s="70"/>
      <c r="BJ194" s="70"/>
      <c r="BK194" s="70"/>
      <c r="BL194" s="70"/>
      <c r="BM194" s="71"/>
      <c r="BN194" s="71"/>
      <c r="BO194" s="71"/>
      <c r="BP194" s="72">
        <v>3</v>
      </c>
      <c r="BQ194" s="73"/>
      <c r="BR194" s="73"/>
      <c r="BS194" s="73"/>
      <c r="BT194" s="74"/>
      <c r="BU194" s="75"/>
      <c r="BV194" s="74"/>
      <c r="BW194" s="51"/>
      <c r="BX194" s="51"/>
      <c r="BY194" s="51"/>
      <c r="BZ194" s="51"/>
      <c r="CA194" s="51"/>
      <c r="CB194" s="51"/>
      <c r="CC194" s="51"/>
      <c r="CD194" s="51"/>
      <c r="CE194" s="51"/>
      <c r="CF194" s="51"/>
      <c r="CG194" s="51"/>
      <c r="CH194" s="51"/>
      <c r="CI194" s="275">
        <v>37.545000000000002</v>
      </c>
      <c r="CJ194" s="51">
        <v>19941</v>
      </c>
      <c r="CK194" s="65">
        <f>((CJ194/3.8)*6.7)/1000</f>
        <v>35.159131578947367</v>
      </c>
      <c r="CL194" s="51"/>
      <c r="CM194" s="67">
        <f>((CL194*6.7)/1)/1000</f>
        <v>0</v>
      </c>
      <c r="CN194" s="67">
        <f>IF(A194="","",IF(CK194=0,CM194,CK194)/2.2)</f>
        <v>15.981423444976075</v>
      </c>
      <c r="CO194" s="67">
        <f>IF(A194="","",(CP194/$BD$4))</f>
        <v>5247.52830621884</v>
      </c>
      <c r="CP194" s="67">
        <f>IF(A194="","",IF(CJ194="",(AJ194*$BA$4),CJ194))</f>
        <v>19941</v>
      </c>
      <c r="CQ194" s="242">
        <f>CN194-AU194</f>
        <v>-1.8576555023924968E-2</v>
      </c>
      <c r="CR194" s="67">
        <f>AY194-BA194</f>
        <v>20.9</v>
      </c>
      <c r="CS194" s="53" t="s">
        <v>142</v>
      </c>
      <c r="CT194" s="199">
        <v>44344</v>
      </c>
      <c r="CU194" s="200">
        <v>0.88541666666666663</v>
      </c>
      <c r="CV194" s="200">
        <v>0.96875</v>
      </c>
      <c r="CW194" s="201" t="s">
        <v>523</v>
      </c>
      <c r="CY194" s="264" t="s">
        <v>697</v>
      </c>
      <c r="CZ194" s="228"/>
    </row>
    <row r="195" spans="1:104" s="18" customFormat="1" ht="13.8" thickBot="1" x14ac:dyDescent="0.3">
      <c r="A195" s="100">
        <v>4512</v>
      </c>
      <c r="B195" s="76" t="str">
        <f t="shared" si="10"/>
        <v>4512-303-2</v>
      </c>
      <c r="C195" s="77">
        <v>74</v>
      </c>
      <c r="D195" s="83" t="s">
        <v>277</v>
      </c>
      <c r="E195" s="83" t="s">
        <v>254</v>
      </c>
      <c r="F195" s="83"/>
      <c r="G195" s="83"/>
      <c r="H195" s="76"/>
      <c r="I195" s="76"/>
      <c r="J195" s="78"/>
      <c r="K195" s="78"/>
      <c r="L195" s="78"/>
      <c r="M195" s="221"/>
      <c r="N195" s="78"/>
      <c r="O195" s="78"/>
      <c r="P195" s="76"/>
      <c r="Q195" s="221"/>
      <c r="R195" s="221"/>
      <c r="S195" s="76"/>
      <c r="T195" s="76"/>
      <c r="U195" s="76"/>
      <c r="V195" s="222"/>
      <c r="W195" s="222"/>
      <c r="X195" s="222"/>
      <c r="Y195" s="79"/>
      <c r="Z195" s="79"/>
      <c r="AA195" s="223"/>
      <c r="AB195" s="223"/>
      <c r="AC195" s="76"/>
      <c r="AD195" s="76"/>
      <c r="AE195" s="221"/>
      <c r="AF195" s="221"/>
      <c r="AG195" s="79"/>
      <c r="AH195" s="80">
        <v>2</v>
      </c>
      <c r="AI195" s="81">
        <v>44345</v>
      </c>
      <c r="AJ195" s="82" t="s">
        <v>243</v>
      </c>
      <c r="AK195" s="83" t="s">
        <v>244</v>
      </c>
      <c r="AL195" s="83" t="s">
        <v>209</v>
      </c>
      <c r="AM195" s="84">
        <v>0.39930555555555558</v>
      </c>
      <c r="AN195" s="84">
        <v>0.41319444444444442</v>
      </c>
      <c r="AO195" s="84">
        <v>0.54166666666666663</v>
      </c>
      <c r="AP195" s="84">
        <v>0.55208333333333337</v>
      </c>
      <c r="AQ195" s="85">
        <f>IF(AP195&lt;AM195,(AP195+1)-AM195,AP195-AM195)</f>
        <v>0.15277777777777779</v>
      </c>
      <c r="AR195" s="85">
        <f>IF(AO195&lt;AN195,(AO195+1)-AN195,AO195-AN195)</f>
        <v>0.12847222222222221</v>
      </c>
      <c r="AS195" s="86">
        <f>IF(AR195&lt;&gt;0,1,"")</f>
        <v>1</v>
      </c>
      <c r="AT195" s="87">
        <f>IF(AM195&lt;&gt;0,AM195-(6/24)+1440,"")</f>
        <v>1440.1493055555557</v>
      </c>
      <c r="AU195" s="88">
        <v>19.899999999999999</v>
      </c>
      <c r="AV195" s="89"/>
      <c r="AW195" s="89"/>
      <c r="AX195" s="89"/>
      <c r="AY195" s="111">
        <v>24.8</v>
      </c>
      <c r="AZ195" s="88"/>
      <c r="BA195" s="88">
        <v>6.3</v>
      </c>
      <c r="BB195" s="88"/>
      <c r="BC195" s="90" t="s">
        <v>665</v>
      </c>
      <c r="BD195" s="89">
        <f>BC195*0.0004536</f>
        <v>44.666899200000003</v>
      </c>
      <c r="BE195" s="91"/>
      <c r="BF195" s="92"/>
      <c r="BG195" s="92"/>
      <c r="BH195" s="80">
        <v>4</v>
      </c>
      <c r="BI195" s="93"/>
      <c r="BJ195" s="93"/>
      <c r="BK195" s="93"/>
      <c r="BL195" s="93"/>
      <c r="BM195" s="94"/>
      <c r="BN195" s="94"/>
      <c r="BO195" s="94"/>
      <c r="BP195" s="95">
        <v>4</v>
      </c>
      <c r="BQ195" s="96"/>
      <c r="BR195" s="96"/>
      <c r="BS195" s="96"/>
      <c r="BT195" s="97"/>
      <c r="BU195" s="98"/>
      <c r="BV195" s="97"/>
      <c r="BW195" s="76"/>
      <c r="BX195" s="76"/>
      <c r="BY195" s="76"/>
      <c r="BZ195" s="76"/>
      <c r="CA195" s="76"/>
      <c r="CB195" s="76"/>
      <c r="CC195" s="76"/>
      <c r="CD195" s="76"/>
      <c r="CE195" s="76"/>
      <c r="CF195" s="76"/>
      <c r="CG195" s="76"/>
      <c r="CH195" s="76"/>
      <c r="CI195" s="212">
        <v>42.481999999999999</v>
      </c>
      <c r="CJ195" s="76"/>
      <c r="CK195" s="89">
        <f>((CJ195/3.8)*6.7)/1000</f>
        <v>0</v>
      </c>
      <c r="CL195" s="76">
        <v>6577</v>
      </c>
      <c r="CM195" s="91">
        <f>((CL195*6.7)/1)/1000</f>
        <v>44.065899999999999</v>
      </c>
      <c r="CN195" s="91">
        <f>IF(A195="","",IF(CK195=0,CM195,CK195)/2.2)</f>
        <v>20.029954545454544</v>
      </c>
      <c r="CO195" s="91">
        <f>IF(A195="","",(CP195/$BD$4))</f>
        <v>36167.281902650218</v>
      </c>
      <c r="CP195" s="91">
        <f>IF(A195="","",IF(CJ195="",(AJ195*$BA$4),CJ195))</f>
        <v>137438.37599999999</v>
      </c>
      <c r="CQ195" s="99">
        <f>CN195-AU195</f>
        <v>0.12995454545454521</v>
      </c>
      <c r="CR195" s="91">
        <f>AY195-BA195</f>
        <v>18.5</v>
      </c>
      <c r="CS195" s="168"/>
      <c r="CT195" s="81">
        <v>44345</v>
      </c>
      <c r="CU195" s="192">
        <v>0.3263888888888889</v>
      </c>
      <c r="CV195" s="192">
        <v>0.3611111111111111</v>
      </c>
      <c r="CW195" s="169" t="s">
        <v>522</v>
      </c>
      <c r="CY195" s="264" t="s">
        <v>697</v>
      </c>
      <c r="CZ195" s="83" t="s">
        <v>142</v>
      </c>
    </row>
    <row r="196" spans="1:104" s="18" customFormat="1" ht="13.8" hidden="1" thickBot="1" x14ac:dyDescent="0.3">
      <c r="A196" s="100"/>
      <c r="B196" s="76" t="str">
        <f t="shared" si="10"/>
        <v/>
      </c>
      <c r="C196" s="77" t="s">
        <v>142</v>
      </c>
      <c r="D196" s="83"/>
      <c r="E196" s="83"/>
      <c r="F196" s="83"/>
      <c r="G196" s="76"/>
      <c r="H196" s="76"/>
      <c r="I196" s="76"/>
      <c r="J196" s="78"/>
      <c r="K196" s="78"/>
      <c r="L196" s="78"/>
      <c r="M196" s="221"/>
      <c r="N196" s="78"/>
      <c r="O196" s="78"/>
      <c r="P196" s="76"/>
      <c r="Q196" s="221"/>
      <c r="R196" s="221"/>
      <c r="S196" s="76"/>
      <c r="T196" s="76"/>
      <c r="U196" s="76"/>
      <c r="V196" s="222"/>
      <c r="W196" s="222"/>
      <c r="X196" s="222"/>
      <c r="Y196" s="79"/>
      <c r="Z196" s="79"/>
      <c r="AA196" s="223"/>
      <c r="AB196" s="223"/>
      <c r="AC196" s="76"/>
      <c r="AD196" s="76"/>
      <c r="AE196" s="221"/>
      <c r="AF196" s="221"/>
      <c r="AG196" s="79"/>
      <c r="AH196" s="80">
        <v>3</v>
      </c>
      <c r="AI196" s="81"/>
      <c r="AJ196" s="82"/>
      <c r="AK196" s="83"/>
      <c r="AL196" s="83"/>
      <c r="AM196" s="84"/>
      <c r="AN196" s="84"/>
      <c r="AO196" s="84"/>
      <c r="AP196" s="84"/>
      <c r="AQ196" s="85">
        <f>IF(AP196&lt;AM196,(AP196+1)-AM196,AP196-AM196)</f>
        <v>0</v>
      </c>
      <c r="AR196" s="85">
        <f>IF(AO196&lt;AN196,(AO196+1)-AN196,AO196-AN196)</f>
        <v>0</v>
      </c>
      <c r="AS196" s="86" t="str">
        <f>IF(AR196&lt;&gt;0,1,"")</f>
        <v/>
      </c>
      <c r="AT196" s="87" t="str">
        <f>IF(AM196&lt;&gt;0,AM196-(6/24)+1440,"")</f>
        <v/>
      </c>
      <c r="AU196" s="88"/>
      <c r="AV196" s="89"/>
      <c r="AW196" s="89"/>
      <c r="AX196" s="89"/>
      <c r="AY196" s="88"/>
      <c r="AZ196" s="88"/>
      <c r="BA196" s="88"/>
      <c r="BB196" s="88"/>
      <c r="BC196" s="101"/>
      <c r="BD196" s="89">
        <f>BC196*0.0004536</f>
        <v>0</v>
      </c>
      <c r="BE196" s="91"/>
      <c r="BF196" s="92"/>
      <c r="BG196" s="92"/>
      <c r="BH196" s="80"/>
      <c r="BI196" s="93"/>
      <c r="BJ196" s="93"/>
      <c r="BK196" s="93"/>
      <c r="BL196" s="93"/>
      <c r="BM196" s="94"/>
      <c r="BN196" s="94"/>
      <c r="BO196" s="94"/>
      <c r="BP196" s="95"/>
      <c r="BQ196" s="96"/>
      <c r="BR196" s="96"/>
      <c r="BS196" s="96"/>
      <c r="BT196" s="97"/>
      <c r="BU196" s="98"/>
      <c r="BV196" s="97"/>
      <c r="BW196" s="76"/>
      <c r="BX196" s="76"/>
      <c r="BY196" s="76"/>
      <c r="BZ196" s="76"/>
      <c r="CA196" s="76"/>
      <c r="CB196" s="76"/>
      <c r="CC196" s="76"/>
      <c r="CD196" s="76"/>
      <c r="CE196" s="76"/>
      <c r="CF196" s="76"/>
      <c r="CG196" s="76"/>
      <c r="CH196" s="76"/>
      <c r="CI196" s="212"/>
      <c r="CJ196" s="76"/>
      <c r="CK196" s="89">
        <f>((CJ196/3.8)*6.7)/1000</f>
        <v>0</v>
      </c>
      <c r="CL196" s="76"/>
      <c r="CM196" s="91">
        <f>((CL196*6.7)/1)/1000</f>
        <v>0</v>
      </c>
      <c r="CN196" s="91" t="str">
        <f>IF(A196="","",IF(CK196=0,CM196,CK196)/2.2)</f>
        <v/>
      </c>
      <c r="CO196" s="91" t="str">
        <f>IF(A196="","",(CP196/$BD$4))</f>
        <v/>
      </c>
      <c r="CP196" s="91" t="str">
        <f>IF(A196="","",IF(CJ196="",(AJ196*$BA$4),CJ196))</f>
        <v/>
      </c>
      <c r="CQ196" s="99"/>
      <c r="CR196" s="91">
        <f>AY196-BA196</f>
        <v>0</v>
      </c>
      <c r="CS196" s="83" t="s">
        <v>142</v>
      </c>
      <c r="CT196" s="81"/>
      <c r="CU196" s="192"/>
      <c r="CV196" s="192"/>
      <c r="CW196" s="169"/>
      <c r="CY196" s="264"/>
      <c r="CZ196" s="76"/>
    </row>
    <row r="197" spans="1:104" s="18" customFormat="1" ht="13.8" hidden="1" thickBot="1" x14ac:dyDescent="0.3">
      <c r="A197" s="100"/>
      <c r="B197" s="76" t="str">
        <f t="shared" si="10"/>
        <v/>
      </c>
      <c r="C197" s="77"/>
      <c r="D197" s="83"/>
      <c r="E197" s="83"/>
      <c r="F197" s="83"/>
      <c r="G197" s="76"/>
      <c r="H197" s="76"/>
      <c r="I197" s="76"/>
      <c r="J197" s="78"/>
      <c r="K197" s="78"/>
      <c r="L197" s="78"/>
      <c r="M197" s="221"/>
      <c r="N197" s="78"/>
      <c r="O197" s="78"/>
      <c r="P197" s="76"/>
      <c r="Q197" s="221"/>
      <c r="R197" s="221"/>
      <c r="S197" s="76"/>
      <c r="T197" s="76"/>
      <c r="U197" s="76"/>
      <c r="V197" s="222"/>
      <c r="W197" s="222"/>
      <c r="X197" s="222"/>
      <c r="Y197" s="79"/>
      <c r="Z197" s="79"/>
      <c r="AA197" s="223"/>
      <c r="AB197" s="223"/>
      <c r="AC197" s="76"/>
      <c r="AD197" s="76"/>
      <c r="AE197" s="221"/>
      <c r="AF197" s="221"/>
      <c r="AG197" s="79"/>
      <c r="AH197" s="102">
        <v>4</v>
      </c>
      <c r="AI197" s="103"/>
      <c r="AJ197" s="104"/>
      <c r="AK197" s="105"/>
      <c r="AL197" s="106"/>
      <c r="AM197" s="107"/>
      <c r="AN197" s="107"/>
      <c r="AO197" s="107"/>
      <c r="AP197" s="107"/>
      <c r="AQ197" s="108">
        <f>IF(AP197&lt;AM197,(AP197+1)-AM197,AP197-AM197)</f>
        <v>0</v>
      </c>
      <c r="AR197" s="108">
        <f>IF(AO197&lt;AN197,(AO197+1)-AN197,AO197-AN197)</f>
        <v>0</v>
      </c>
      <c r="AS197" s="109" t="str">
        <f>IF(AR197&lt;&gt;0,1,"")</f>
        <v/>
      </c>
      <c r="AT197" s="110" t="str">
        <f>IF(AM197&lt;&gt;0,AM197-(6/24)+1440,"")</f>
        <v/>
      </c>
      <c r="AU197" s="111"/>
      <c r="AV197" s="112"/>
      <c r="AW197" s="112"/>
      <c r="AX197" s="112"/>
      <c r="AY197" s="111"/>
      <c r="AZ197" s="111"/>
      <c r="BA197" s="111"/>
      <c r="BB197" s="111"/>
      <c r="BC197" s="113"/>
      <c r="BD197" s="112">
        <f>BC197*0.0004536</f>
        <v>0</v>
      </c>
      <c r="BE197" s="114"/>
      <c r="BF197" s="115"/>
      <c r="BG197" s="115"/>
      <c r="BH197" s="102"/>
      <c r="BI197" s="116"/>
      <c r="BJ197" s="116"/>
      <c r="BK197" s="116"/>
      <c r="BL197" s="116"/>
      <c r="BM197" s="117"/>
      <c r="BN197" s="117"/>
      <c r="BO197" s="117"/>
      <c r="BP197" s="118"/>
      <c r="BQ197" s="119"/>
      <c r="BR197" s="119"/>
      <c r="BS197" s="119"/>
      <c r="BT197" s="120"/>
      <c r="BU197" s="121"/>
      <c r="BV197" s="120"/>
      <c r="BW197" s="122"/>
      <c r="BX197" s="122"/>
      <c r="BY197" s="122"/>
      <c r="BZ197" s="122"/>
      <c r="CA197" s="122"/>
      <c r="CB197" s="122"/>
      <c r="CC197" s="122"/>
      <c r="CD197" s="122"/>
      <c r="CE197" s="122"/>
      <c r="CF197" s="122"/>
      <c r="CG197" s="122"/>
      <c r="CH197" s="122"/>
      <c r="CI197" s="213"/>
      <c r="CJ197" s="122"/>
      <c r="CK197" s="112">
        <f>((CJ197/3.8)*6.7)/1000</f>
        <v>0</v>
      </c>
      <c r="CL197" s="122"/>
      <c r="CM197" s="114">
        <f>((CL197*6.7)/1)/1000</f>
        <v>0</v>
      </c>
      <c r="CN197" s="114" t="str">
        <f>IF(A197="","",IF(CK197=0,CM197,CK197)/2.2)</f>
        <v/>
      </c>
      <c r="CO197" s="114" t="str">
        <f>IF(A197="","",(CP197/$BD$4))</f>
        <v/>
      </c>
      <c r="CP197" s="114" t="str">
        <f>IF(A197="","",IF(CJ197="",(AJ197*$BA$4),CJ197))</f>
        <v/>
      </c>
      <c r="CQ197" s="123"/>
      <c r="CR197" s="114">
        <f>AY197-BA197</f>
        <v>0</v>
      </c>
      <c r="CS197" s="122"/>
      <c r="CT197" s="202"/>
      <c r="CU197" s="203"/>
      <c r="CV197" s="203"/>
      <c r="CW197" s="204"/>
      <c r="CY197" s="265"/>
      <c r="CZ197" s="76"/>
    </row>
    <row r="198" spans="1:104" s="18" customFormat="1" ht="13.8" hidden="1" thickBot="1" x14ac:dyDescent="0.3">
      <c r="A198" s="124"/>
      <c r="B198" s="125" t="str">
        <f t="shared" si="10"/>
        <v/>
      </c>
      <c r="C198" s="126"/>
      <c r="D198" s="127"/>
      <c r="E198" s="127"/>
      <c r="F198" s="127"/>
      <c r="G198" s="127"/>
      <c r="H198" s="127"/>
      <c r="I198" s="128"/>
      <c r="J198" s="128"/>
      <c r="K198" s="128"/>
      <c r="L198" s="128"/>
      <c r="M198" s="224"/>
      <c r="N198" s="128"/>
      <c r="O198" s="128"/>
      <c r="P198" s="125"/>
      <c r="Q198" s="224"/>
      <c r="R198" s="224"/>
      <c r="S198" s="125"/>
      <c r="T198" s="125"/>
      <c r="U198" s="125"/>
      <c r="V198" s="225"/>
      <c r="W198" s="225"/>
      <c r="X198" s="225"/>
      <c r="Y198" s="129"/>
      <c r="Z198" s="129"/>
      <c r="AA198" s="226"/>
      <c r="AB198" s="226"/>
      <c r="AC198" s="125"/>
      <c r="AD198" s="125"/>
      <c r="AE198" s="224"/>
      <c r="AF198" s="224"/>
      <c r="AG198" s="130"/>
      <c r="AH198" s="238" t="s">
        <v>141</v>
      </c>
      <c r="AI198" s="239"/>
      <c r="AJ198" s="131"/>
      <c r="AK198" s="132"/>
      <c r="AL198" s="132"/>
      <c r="AM198" s="132"/>
      <c r="AN198" s="132"/>
      <c r="AO198" s="132"/>
      <c r="AP198" s="133"/>
      <c r="AQ198" s="133">
        <f>SUM(AQ194:AQ197)</f>
        <v>0.32986111111111116</v>
      </c>
      <c r="AR198" s="133">
        <f>SUM(AR194:AR197)</f>
        <v>0.28124999999999994</v>
      </c>
      <c r="AS198" s="134">
        <f>SUM(AS194:AS197)</f>
        <v>2</v>
      </c>
      <c r="AT198" s="134"/>
      <c r="AU198" s="132"/>
      <c r="AV198" s="135"/>
      <c r="AW198" s="135"/>
      <c r="AX198" s="135"/>
      <c r="AY198" s="132"/>
      <c r="AZ198" s="132"/>
      <c r="BA198" s="132"/>
      <c r="BB198" s="132"/>
      <c r="BC198" s="136"/>
      <c r="BD198" s="135"/>
      <c r="BE198" s="135"/>
      <c r="BF198" s="137"/>
      <c r="BG198" s="137"/>
      <c r="BH198" s="239"/>
      <c r="BI198" s="239"/>
      <c r="BJ198" s="239"/>
      <c r="BK198" s="138"/>
      <c r="BL198" s="138"/>
      <c r="BM198" s="138"/>
      <c r="BN198" s="138"/>
      <c r="BO198" s="138"/>
      <c r="BP198" s="139"/>
      <c r="BQ198" s="139"/>
      <c r="BR198" s="139"/>
      <c r="BS198" s="139"/>
      <c r="BT198" s="140"/>
      <c r="BU198" s="140"/>
      <c r="BV198" s="140"/>
      <c r="BW198" s="132"/>
      <c r="BX198" s="132"/>
      <c r="BY198" s="132"/>
      <c r="BZ198" s="132"/>
      <c r="CA198" s="132"/>
      <c r="CB198" s="132"/>
      <c r="CC198" s="132"/>
      <c r="CD198" s="132"/>
      <c r="CE198" s="132"/>
      <c r="CF198" s="132"/>
      <c r="CG198" s="132"/>
      <c r="CH198" s="132"/>
      <c r="CI198" s="214"/>
      <c r="CJ198" s="132"/>
      <c r="CK198" s="135">
        <f>SUM(CK194:CK197)</f>
        <v>35.159131578947367</v>
      </c>
      <c r="CL198" s="132"/>
      <c r="CM198" s="135">
        <f>SUM(CM194:CM197)</f>
        <v>44.065899999999999</v>
      </c>
      <c r="CN198" s="135">
        <f>SUM(CN194:CN197)</f>
        <v>36.011377990430617</v>
      </c>
      <c r="CO198" s="135">
        <f>SUM(CO194:CO197)</f>
        <v>41414.810208869058</v>
      </c>
      <c r="CP198" s="135">
        <f>SUM(CP194:CP197)</f>
        <v>157379.37599999999</v>
      </c>
      <c r="CQ198" s="135">
        <f>SUM(CQ194:CQ197)</f>
        <v>0.11137799043062024</v>
      </c>
      <c r="CR198" s="132"/>
      <c r="CS198" s="132"/>
      <c r="CT198" s="132"/>
      <c r="CU198" s="132"/>
      <c r="CV198" s="132"/>
      <c r="CW198" s="141"/>
      <c r="CY198" s="214"/>
      <c r="CZ198" s="214"/>
    </row>
    <row r="199" spans="1:104" s="18" customFormat="1" x14ac:dyDescent="0.25">
      <c r="A199" s="100">
        <v>4513</v>
      </c>
      <c r="B199" s="51" t="str">
        <f>IF(AJ199="","",A199&amp;"-"&amp;AJ199&amp;"-"&amp;AH199)</f>
        <v>4513-1302-1</v>
      </c>
      <c r="C199" s="52">
        <v>77</v>
      </c>
      <c r="D199" s="53" t="s">
        <v>353</v>
      </c>
      <c r="E199" s="53" t="s">
        <v>246</v>
      </c>
      <c r="F199" s="53"/>
      <c r="G199" s="53"/>
      <c r="H199" s="53"/>
      <c r="I199" s="70"/>
      <c r="J199" s="54"/>
      <c r="K199" s="54"/>
      <c r="L199" s="54"/>
      <c r="M199" s="218"/>
      <c r="N199" s="54"/>
      <c r="O199" s="54"/>
      <c r="P199" s="51"/>
      <c r="Q199" s="218"/>
      <c r="R199" s="218"/>
      <c r="S199" s="51"/>
      <c r="T199" s="51"/>
      <c r="U199" s="51"/>
      <c r="V199" s="219"/>
      <c r="W199" s="219"/>
      <c r="X199" s="220"/>
      <c r="Y199" s="55"/>
      <c r="Z199" s="55"/>
      <c r="AA199" s="219"/>
      <c r="AB199" s="219"/>
      <c r="AC199" s="51"/>
      <c r="AD199" s="51"/>
      <c r="AE199" s="218"/>
      <c r="AF199" s="218"/>
      <c r="AG199" s="55"/>
      <c r="AH199" s="56">
        <v>1</v>
      </c>
      <c r="AI199" s="57">
        <v>44345</v>
      </c>
      <c r="AJ199" s="58" t="s">
        <v>378</v>
      </c>
      <c r="AK199" s="59" t="s">
        <v>209</v>
      </c>
      <c r="AL199" s="59" t="s">
        <v>244</v>
      </c>
      <c r="AM199" s="60">
        <v>0.98611111111111116</v>
      </c>
      <c r="AN199" s="84">
        <v>0</v>
      </c>
      <c r="AO199" s="84">
        <v>0.1423611111111111</v>
      </c>
      <c r="AP199" s="60">
        <v>0.15277777777777776</v>
      </c>
      <c r="AQ199" s="61">
        <f>IF(AP199&lt;AM199,(AP199+1)-AM199,AP199-AM199)</f>
        <v>0.16666666666666652</v>
      </c>
      <c r="AR199" s="61">
        <f>IF(AO199&lt;AN199,(AO199+1)-AN199,AO199-AN199)</f>
        <v>0.1423611111111111</v>
      </c>
      <c r="AS199" s="62">
        <f>IF(AR199&lt;&gt;0,1,"")</f>
        <v>1</v>
      </c>
      <c r="AT199" s="63">
        <f>IF(AM199&lt;&gt;0,AM199-(6/24)+1440,"")</f>
        <v>1440.7361111111111</v>
      </c>
      <c r="AU199" s="111">
        <v>19.3</v>
      </c>
      <c r="AV199" s="65"/>
      <c r="AW199" s="65"/>
      <c r="AX199" s="65"/>
      <c r="AY199" s="242">
        <v>25.4</v>
      </c>
      <c r="AZ199" s="66"/>
      <c r="BA199" s="64">
        <v>5.6</v>
      </c>
      <c r="BB199" s="66"/>
      <c r="BC199" s="51">
        <v>84279</v>
      </c>
      <c r="BD199" s="89">
        <f>BC199*0.0004536</f>
        <v>38.228954399999999</v>
      </c>
      <c r="BE199" s="67"/>
      <c r="BF199" s="68"/>
      <c r="BG199" s="68"/>
      <c r="BH199" s="69">
        <v>3</v>
      </c>
      <c r="BI199" s="70"/>
      <c r="BJ199" s="70"/>
      <c r="BK199" s="70"/>
      <c r="BL199" s="70"/>
      <c r="BM199" s="71"/>
      <c r="BN199" s="71"/>
      <c r="BO199" s="71"/>
      <c r="BP199" s="72">
        <v>3</v>
      </c>
      <c r="BQ199" s="73"/>
      <c r="BR199" s="73"/>
      <c r="BS199" s="73"/>
      <c r="BT199" s="74"/>
      <c r="BU199" s="75"/>
      <c r="BV199" s="74"/>
      <c r="BW199" s="51"/>
      <c r="BX199" s="51"/>
      <c r="BY199" s="51"/>
      <c r="BZ199" s="51"/>
      <c r="CA199" s="51"/>
      <c r="CB199" s="51"/>
      <c r="CC199" s="51"/>
      <c r="CD199" s="51"/>
      <c r="CE199" s="51"/>
      <c r="CF199" s="51"/>
      <c r="CG199" s="51"/>
      <c r="CH199" s="51"/>
      <c r="CI199" s="212">
        <v>35.642000000000003</v>
      </c>
      <c r="CJ199" s="51">
        <v>24189</v>
      </c>
      <c r="CK199" s="65">
        <f>((CJ199/3.8)*6.7)/1000</f>
        <v>42.649026315789477</v>
      </c>
      <c r="CL199" s="51"/>
      <c r="CM199" s="67">
        <f>((CL199*6.7)/1)/1000</f>
        <v>0</v>
      </c>
      <c r="CN199" s="67">
        <f>IF(A199="","",IF(CK199=0,CM199,CK199)/2.2)</f>
        <v>19.385921052631581</v>
      </c>
      <c r="CO199" s="67">
        <f>IF(A199="","",(CP199/$BD$4))</f>
        <v>6365.4010430333246</v>
      </c>
      <c r="CP199" s="67">
        <f>IF(A199="","",IF(CJ199="",(AJ199*$BA$4),CJ199))</f>
        <v>24189</v>
      </c>
      <c r="CQ199" s="242">
        <f>CN199-AU199</f>
        <v>8.5921052631579897E-2</v>
      </c>
      <c r="CR199" s="67">
        <f>AY199-BA199</f>
        <v>19.799999999999997</v>
      </c>
      <c r="CS199" s="53" t="s">
        <v>142</v>
      </c>
      <c r="CT199" s="199">
        <v>44345</v>
      </c>
      <c r="CU199" s="200">
        <v>0.71527777777777779</v>
      </c>
      <c r="CV199" s="200">
        <v>0.77777777777777779</v>
      </c>
      <c r="CW199" s="201" t="s">
        <v>523</v>
      </c>
      <c r="CY199" s="264" t="s">
        <v>697</v>
      </c>
      <c r="CZ199" s="228"/>
    </row>
    <row r="200" spans="1:104" s="18" customFormat="1" x14ac:dyDescent="0.25">
      <c r="A200" s="100">
        <v>4513</v>
      </c>
      <c r="B200" s="76" t="str">
        <f t="shared" ref="B200:B218" si="11">IF(AJ200="","",A200&amp;"-"&amp;AJ200&amp;"-"&amp;AH200)</f>
        <v>4513-1301-2</v>
      </c>
      <c r="C200" s="77">
        <v>77</v>
      </c>
      <c r="D200" s="83" t="s">
        <v>353</v>
      </c>
      <c r="E200" s="83" t="s">
        <v>246</v>
      </c>
      <c r="F200" s="83"/>
      <c r="G200" s="83"/>
      <c r="H200" s="76"/>
      <c r="I200" s="76"/>
      <c r="J200" s="78"/>
      <c r="K200" s="78"/>
      <c r="L200" s="78"/>
      <c r="M200" s="221"/>
      <c r="N200" s="78"/>
      <c r="O200" s="78"/>
      <c r="P200" s="76"/>
      <c r="Q200" s="221"/>
      <c r="R200" s="221"/>
      <c r="S200" s="76"/>
      <c r="T200" s="76"/>
      <c r="U200" s="76"/>
      <c r="V200" s="222"/>
      <c r="W200" s="222"/>
      <c r="X200" s="222"/>
      <c r="Y200" s="79"/>
      <c r="Z200" s="79"/>
      <c r="AA200" s="223"/>
      <c r="AB200" s="223"/>
      <c r="AC200" s="76"/>
      <c r="AD200" s="76"/>
      <c r="AE200" s="221"/>
      <c r="AF200" s="221"/>
      <c r="AG200" s="79"/>
      <c r="AH200" s="80">
        <v>2</v>
      </c>
      <c r="AI200" s="81">
        <v>44346</v>
      </c>
      <c r="AJ200" s="82" t="s">
        <v>370</v>
      </c>
      <c r="AK200" s="83" t="s">
        <v>244</v>
      </c>
      <c r="AL200" s="83" t="s">
        <v>330</v>
      </c>
      <c r="AM200" s="84">
        <v>0.21527777777777779</v>
      </c>
      <c r="AN200" s="84">
        <v>0.25</v>
      </c>
      <c r="AO200" s="84">
        <v>0.3611111111111111</v>
      </c>
      <c r="AP200" s="84">
        <v>0.36805555555555558</v>
      </c>
      <c r="AQ200" s="85">
        <f>IF(AP200&lt;AM200,(AP200+1)-AM200,AP200-AM200)</f>
        <v>0.15277777777777779</v>
      </c>
      <c r="AR200" s="85">
        <f>IF(AO200&lt;AN200,(AO200+1)-AN200,AO200-AN200)</f>
        <v>0.1111111111111111</v>
      </c>
      <c r="AS200" s="86">
        <f>IF(AR200&lt;&gt;0,1,"")</f>
        <v>1</v>
      </c>
      <c r="AT200" s="87">
        <f>IF(AM200&lt;&gt;0,AM200-(6/24)+1440,"")</f>
        <v>1439.9652777777778</v>
      </c>
      <c r="AU200" s="88">
        <v>18.600000000000001</v>
      </c>
      <c r="AV200" s="89"/>
      <c r="AW200" s="89"/>
      <c r="AX200" s="89"/>
      <c r="AY200" s="111">
        <v>24.2</v>
      </c>
      <c r="AZ200" s="88"/>
      <c r="BA200" s="88">
        <v>8.6</v>
      </c>
      <c r="BB200" s="88"/>
      <c r="BC200" s="90" t="s">
        <v>662</v>
      </c>
      <c r="BD200" s="89">
        <f>BC200*0.0004536</f>
        <v>43.512940800000003</v>
      </c>
      <c r="BE200" s="91"/>
      <c r="BF200" s="92"/>
      <c r="BG200" s="92"/>
      <c r="BH200" s="80">
        <v>4</v>
      </c>
      <c r="BI200" s="93"/>
      <c r="BJ200" s="93"/>
      <c r="BK200" s="93"/>
      <c r="BL200" s="93"/>
      <c r="BM200" s="94"/>
      <c r="BN200" s="94"/>
      <c r="BO200" s="94"/>
      <c r="BP200" s="95">
        <v>4</v>
      </c>
      <c r="BQ200" s="96"/>
      <c r="BR200" s="96"/>
      <c r="BS200" s="96"/>
      <c r="BT200" s="97"/>
      <c r="BU200" s="98"/>
      <c r="BV200" s="97"/>
      <c r="BW200" s="76"/>
      <c r="BX200" s="76"/>
      <c r="BY200" s="76"/>
      <c r="BZ200" s="76"/>
      <c r="CA200" s="76"/>
      <c r="CB200" s="76"/>
      <c r="CC200" s="76"/>
      <c r="CD200" s="76"/>
      <c r="CE200" s="76"/>
      <c r="CF200" s="76"/>
      <c r="CG200" s="76"/>
      <c r="CH200" s="76"/>
      <c r="CI200" s="212">
        <v>40.188600000000001</v>
      </c>
      <c r="CJ200" s="76"/>
      <c r="CK200" s="89">
        <f>((CJ200/3.8)*6.7)/1000</f>
        <v>0</v>
      </c>
      <c r="CL200" s="76">
        <v>6143</v>
      </c>
      <c r="CM200" s="91">
        <f>((CL200*6.7)/1)/1000</f>
        <v>41.158099999999997</v>
      </c>
      <c r="CN200" s="91">
        <f>IF(A200="","",IF(CK200=0,CM200,CK200)/2.2)</f>
        <v>18.708227272727271</v>
      </c>
      <c r="CO200" s="91">
        <f>IF(A200="","",(CP200/$BD$4))</f>
        <v>155292.52064471267</v>
      </c>
      <c r="CP200" s="91">
        <f>IF(A200="","",IF(CJ200="",(AJ200*$BA$4),CJ200))</f>
        <v>590123.19199999992</v>
      </c>
      <c r="CQ200" s="99">
        <f>CN200-AU200</f>
        <v>0.10822727272726951</v>
      </c>
      <c r="CR200" s="91">
        <f>AY200-BA200</f>
        <v>15.6</v>
      </c>
      <c r="CS200" s="168"/>
      <c r="CT200" s="81"/>
      <c r="CU200" s="192"/>
      <c r="CV200" s="192"/>
      <c r="CW200" s="169"/>
      <c r="CY200" s="264" t="s">
        <v>697</v>
      </c>
      <c r="CZ200" s="83" t="s">
        <v>142</v>
      </c>
    </row>
    <row r="201" spans="1:104" s="18" customFormat="1" ht="13.8" thickBot="1" x14ac:dyDescent="0.3">
      <c r="A201" s="100">
        <v>4513</v>
      </c>
      <c r="B201" s="76" t="str">
        <f>IF(AJ201="","",A201&amp;"-"&amp;AJ201&amp;"-"&amp;AH201)</f>
        <v>4513-1301-3</v>
      </c>
      <c r="C201" s="77">
        <v>77</v>
      </c>
      <c r="D201" s="83" t="s">
        <v>353</v>
      </c>
      <c r="E201" s="83" t="s">
        <v>246</v>
      </c>
      <c r="F201" s="83"/>
      <c r="G201" s="76"/>
      <c r="H201" s="76"/>
      <c r="I201" s="76"/>
      <c r="J201" s="78"/>
      <c r="K201" s="78"/>
      <c r="L201" s="78"/>
      <c r="M201" s="221"/>
      <c r="N201" s="78"/>
      <c r="O201" s="78"/>
      <c r="P201" s="76"/>
      <c r="Q201" s="221"/>
      <c r="R201" s="221"/>
      <c r="S201" s="76"/>
      <c r="T201" s="76"/>
      <c r="U201" s="76"/>
      <c r="V201" s="222"/>
      <c r="W201" s="222"/>
      <c r="X201" s="222"/>
      <c r="Y201" s="79"/>
      <c r="Z201" s="79"/>
      <c r="AA201" s="223"/>
      <c r="AB201" s="223"/>
      <c r="AC201" s="76"/>
      <c r="AD201" s="76"/>
      <c r="AE201" s="221"/>
      <c r="AF201" s="221"/>
      <c r="AG201" s="79"/>
      <c r="AH201" s="80">
        <v>3</v>
      </c>
      <c r="AI201" s="81">
        <v>44346</v>
      </c>
      <c r="AJ201" s="82" t="s">
        <v>370</v>
      </c>
      <c r="AK201" s="83" t="s">
        <v>330</v>
      </c>
      <c r="AL201" s="83" t="s">
        <v>209</v>
      </c>
      <c r="AM201" s="84">
        <v>0.40972222222222227</v>
      </c>
      <c r="AN201" s="84">
        <v>0.41666666666666669</v>
      </c>
      <c r="AO201" s="84">
        <v>0.44791666666666669</v>
      </c>
      <c r="AP201" s="84">
        <v>0.45833333333333331</v>
      </c>
      <c r="AQ201" s="85">
        <f>IF(AP201&lt;AM201,(AP201+1)-AM201,AP201-AM201)</f>
        <v>4.8611111111111049E-2</v>
      </c>
      <c r="AR201" s="85">
        <f>IF(AO201&lt;AN201,(AO201+1)-AN201,AO201-AN201)</f>
        <v>3.125E-2</v>
      </c>
      <c r="AS201" s="86">
        <f>IF(AR201&lt;&gt;0,1,"")</f>
        <v>1</v>
      </c>
      <c r="AT201" s="87">
        <f>IF(AM201&lt;&gt;0,AM201-(6/24)+1440,"")</f>
        <v>1440.1597222222222</v>
      </c>
      <c r="AU201" s="88">
        <v>3.8</v>
      </c>
      <c r="AV201" s="89"/>
      <c r="AW201" s="89"/>
      <c r="AX201" s="89"/>
      <c r="AY201" s="88">
        <v>12</v>
      </c>
      <c r="AZ201" s="88"/>
      <c r="BA201" s="88">
        <v>6.2</v>
      </c>
      <c r="BB201" s="88"/>
      <c r="BC201" s="90" t="s">
        <v>663</v>
      </c>
      <c r="BD201" s="89">
        <f>BC201*0.0004536</f>
        <v>41.578336800000002</v>
      </c>
      <c r="BE201" s="91"/>
      <c r="BF201" s="92"/>
      <c r="BG201" s="92"/>
      <c r="BH201" s="80"/>
      <c r="BI201" s="93"/>
      <c r="BJ201" s="93"/>
      <c r="BK201" s="93"/>
      <c r="BL201" s="93"/>
      <c r="BM201" s="94"/>
      <c r="BN201" s="94"/>
      <c r="BO201" s="94"/>
      <c r="BP201" s="95"/>
      <c r="BQ201" s="96"/>
      <c r="BR201" s="96"/>
      <c r="BS201" s="96"/>
      <c r="BT201" s="97"/>
      <c r="BU201" s="98"/>
      <c r="BV201" s="97"/>
      <c r="BW201" s="76"/>
      <c r="BX201" s="76"/>
      <c r="BY201" s="76"/>
      <c r="BZ201" s="76"/>
      <c r="CA201" s="76"/>
      <c r="CB201" s="76"/>
      <c r="CC201" s="76"/>
      <c r="CD201" s="76"/>
      <c r="CE201" s="76"/>
      <c r="CF201" s="76"/>
      <c r="CG201" s="76"/>
      <c r="CH201" s="76"/>
      <c r="CI201" s="212">
        <v>34.587600000000002</v>
      </c>
      <c r="CJ201" s="76">
        <v>4830</v>
      </c>
      <c r="CK201" s="89">
        <f>((CJ201/3.8)*6.7)/1000</f>
        <v>8.5160526315789475</v>
      </c>
      <c r="CL201" s="76"/>
      <c r="CM201" s="91">
        <f>((CL201*6.7)/1)/1000</f>
        <v>0</v>
      </c>
      <c r="CN201" s="91">
        <f>IF(A201="","",IF(CK201=0,CM201,CK201)/2.2)</f>
        <v>3.8709330143540668</v>
      </c>
      <c r="CO201" s="91">
        <f>IF(A201="","",(CP201/$BD$4))</f>
        <v>1271.0276174232486</v>
      </c>
      <c r="CP201" s="91">
        <f>IF(A201="","",IF(CJ201="",(AJ201*$BA$4),CJ201))</f>
        <v>4830</v>
      </c>
      <c r="CQ201" s="99">
        <f>CN201-AU201</f>
        <v>7.0933014354066959E-2</v>
      </c>
      <c r="CR201" s="91">
        <f>AY201-BA201</f>
        <v>5.8</v>
      </c>
      <c r="CS201" s="83" t="s">
        <v>142</v>
      </c>
      <c r="CT201" s="81">
        <v>44346</v>
      </c>
      <c r="CU201" s="192">
        <v>0.25</v>
      </c>
      <c r="CV201" s="192">
        <v>0.27777777777777779</v>
      </c>
      <c r="CW201" s="169" t="s">
        <v>522</v>
      </c>
      <c r="CY201" s="264" t="s">
        <v>697</v>
      </c>
      <c r="CZ201" s="76"/>
    </row>
    <row r="202" spans="1:104" s="18" customFormat="1" ht="13.8" hidden="1" thickBot="1" x14ac:dyDescent="0.3">
      <c r="A202" s="100"/>
      <c r="B202" s="76" t="str">
        <f t="shared" si="11"/>
        <v/>
      </c>
      <c r="C202" s="77"/>
      <c r="D202" s="83"/>
      <c r="E202" s="83"/>
      <c r="F202" s="83"/>
      <c r="G202" s="76"/>
      <c r="H202" s="76"/>
      <c r="I202" s="76"/>
      <c r="J202" s="78"/>
      <c r="K202" s="78"/>
      <c r="L202" s="78"/>
      <c r="M202" s="221"/>
      <c r="N202" s="78"/>
      <c r="O202" s="78"/>
      <c r="P202" s="76"/>
      <c r="Q202" s="221"/>
      <c r="R202" s="221"/>
      <c r="S202" s="76"/>
      <c r="T202" s="76"/>
      <c r="U202" s="76"/>
      <c r="V202" s="222"/>
      <c r="W202" s="222"/>
      <c r="X202" s="222"/>
      <c r="Y202" s="79"/>
      <c r="Z202" s="79"/>
      <c r="AA202" s="223"/>
      <c r="AB202" s="223"/>
      <c r="AC202" s="76"/>
      <c r="AD202" s="76"/>
      <c r="AE202" s="221"/>
      <c r="AF202" s="221"/>
      <c r="AG202" s="79"/>
      <c r="AH202" s="102">
        <v>4</v>
      </c>
      <c r="AI202" s="103"/>
      <c r="AJ202" s="104"/>
      <c r="AK202" s="105"/>
      <c r="AL202" s="106"/>
      <c r="AM202" s="107"/>
      <c r="AN202" s="107"/>
      <c r="AO202" s="107"/>
      <c r="AP202" s="107"/>
      <c r="AQ202" s="108">
        <f>IF(AP202&lt;AM202,(AP202+1)-AM202,AP202-AM202)</f>
        <v>0</v>
      </c>
      <c r="AR202" s="108">
        <f>IF(AO202&lt;AN202,(AO202+1)-AN202,AO202-AN202)</f>
        <v>0</v>
      </c>
      <c r="AS202" s="109" t="str">
        <f>IF(AR202&lt;&gt;0,1,"")</f>
        <v/>
      </c>
      <c r="AT202" s="110" t="str">
        <f>IF(AM202&lt;&gt;0,AM202-(6/24)+1440,"")</f>
        <v/>
      </c>
      <c r="AU202" s="111"/>
      <c r="AV202" s="112"/>
      <c r="AW202" s="112"/>
      <c r="AX202" s="112"/>
      <c r="AY202" s="111"/>
      <c r="AZ202" s="111"/>
      <c r="BA202" s="111"/>
      <c r="BB202" s="111"/>
      <c r="BC202" s="113"/>
      <c r="BD202" s="112">
        <f>BC202*0.0004536</f>
        <v>0</v>
      </c>
      <c r="BE202" s="114"/>
      <c r="BF202" s="115"/>
      <c r="BG202" s="115"/>
      <c r="BH202" s="102"/>
      <c r="BI202" s="116"/>
      <c r="BJ202" s="116"/>
      <c r="BK202" s="116"/>
      <c r="BL202" s="116"/>
      <c r="BM202" s="117"/>
      <c r="BN202" s="117"/>
      <c r="BO202" s="117"/>
      <c r="BP202" s="118"/>
      <c r="BQ202" s="119"/>
      <c r="BR202" s="119"/>
      <c r="BS202" s="119"/>
      <c r="BT202" s="120"/>
      <c r="BU202" s="121"/>
      <c r="BV202" s="120"/>
      <c r="BW202" s="122"/>
      <c r="BX202" s="122"/>
      <c r="BY202" s="122"/>
      <c r="BZ202" s="122"/>
      <c r="CA202" s="122"/>
      <c r="CB202" s="122"/>
      <c r="CC202" s="122"/>
      <c r="CD202" s="122"/>
      <c r="CE202" s="122"/>
      <c r="CF202" s="122"/>
      <c r="CG202" s="122"/>
      <c r="CH202" s="122"/>
      <c r="CI202" s="213"/>
      <c r="CJ202" s="122"/>
      <c r="CK202" s="112">
        <f>((CJ202/3.8)*6.7)/1000</f>
        <v>0</v>
      </c>
      <c r="CL202" s="122"/>
      <c r="CM202" s="114">
        <f>((CL202*6.7)/1)/1000</f>
        <v>0</v>
      </c>
      <c r="CN202" s="114" t="str">
        <f>IF(A202="","",IF(CK202=0,CM202,CK202)/2.2)</f>
        <v/>
      </c>
      <c r="CO202" s="114" t="str">
        <f>IF(A202="","",(CP202/$BD$4))</f>
        <v/>
      </c>
      <c r="CP202" s="114" t="str">
        <f>IF(A202="","",IF(CJ202="",(AJ202*$BA$4),CJ202))</f>
        <v/>
      </c>
      <c r="CQ202" s="123"/>
      <c r="CR202" s="114">
        <f>AY202-BA202</f>
        <v>0</v>
      </c>
      <c r="CS202" s="122"/>
      <c r="CT202" s="202"/>
      <c r="CU202" s="203"/>
      <c r="CV202" s="203"/>
      <c r="CW202" s="204"/>
      <c r="CY202" s="265"/>
      <c r="CZ202" s="76"/>
    </row>
    <row r="203" spans="1:104" s="18" customFormat="1" ht="13.8" hidden="1" thickBot="1" x14ac:dyDescent="0.3">
      <c r="A203" s="124"/>
      <c r="B203" s="125" t="str">
        <f t="shared" si="11"/>
        <v/>
      </c>
      <c r="C203" s="126"/>
      <c r="D203" s="127"/>
      <c r="E203" s="127"/>
      <c r="F203" s="127"/>
      <c r="G203" s="127"/>
      <c r="H203" s="127"/>
      <c r="I203" s="128"/>
      <c r="J203" s="128"/>
      <c r="K203" s="128"/>
      <c r="L203" s="128"/>
      <c r="M203" s="224"/>
      <c r="N203" s="128"/>
      <c r="O203" s="128"/>
      <c r="P203" s="125"/>
      <c r="Q203" s="224"/>
      <c r="R203" s="224"/>
      <c r="S203" s="125"/>
      <c r="T203" s="125"/>
      <c r="U203" s="125"/>
      <c r="V203" s="225"/>
      <c r="W203" s="225"/>
      <c r="X203" s="225"/>
      <c r="Y203" s="129"/>
      <c r="Z203" s="129"/>
      <c r="AA203" s="226"/>
      <c r="AB203" s="226"/>
      <c r="AC203" s="125"/>
      <c r="AD203" s="125"/>
      <c r="AE203" s="224"/>
      <c r="AF203" s="224"/>
      <c r="AG203" s="130"/>
      <c r="AH203" s="238" t="s">
        <v>141</v>
      </c>
      <c r="AI203" s="239"/>
      <c r="AJ203" s="131"/>
      <c r="AK203" s="132"/>
      <c r="AL203" s="132"/>
      <c r="AM203" s="132"/>
      <c r="AN203" s="132"/>
      <c r="AO203" s="132"/>
      <c r="AP203" s="133"/>
      <c r="AQ203" s="133">
        <f>SUM(AQ199:AQ202)</f>
        <v>0.36805555555555536</v>
      </c>
      <c r="AR203" s="133">
        <f>SUM(AR199:AR202)</f>
        <v>0.28472222222222221</v>
      </c>
      <c r="AS203" s="134">
        <f>SUM(AS199:AS202)</f>
        <v>3</v>
      </c>
      <c r="AT203" s="134"/>
      <c r="AU203" s="132"/>
      <c r="AV203" s="135"/>
      <c r="AW203" s="135"/>
      <c r="AX203" s="135"/>
      <c r="AY203" s="132"/>
      <c r="AZ203" s="132"/>
      <c r="BA203" s="132"/>
      <c r="BB203" s="132"/>
      <c r="BC203" s="136"/>
      <c r="BD203" s="135"/>
      <c r="BE203" s="135"/>
      <c r="BF203" s="137"/>
      <c r="BG203" s="137"/>
      <c r="BH203" s="239"/>
      <c r="BI203" s="239"/>
      <c r="BJ203" s="239"/>
      <c r="BK203" s="138"/>
      <c r="BL203" s="138"/>
      <c r="BM203" s="138"/>
      <c r="BN203" s="138"/>
      <c r="BO203" s="138"/>
      <c r="BP203" s="139"/>
      <c r="BQ203" s="139"/>
      <c r="BR203" s="139"/>
      <c r="BS203" s="139"/>
      <c r="BT203" s="140"/>
      <c r="BU203" s="140"/>
      <c r="BV203" s="140"/>
      <c r="BW203" s="132"/>
      <c r="BX203" s="132"/>
      <c r="BY203" s="132"/>
      <c r="BZ203" s="132"/>
      <c r="CA203" s="132"/>
      <c r="CB203" s="132"/>
      <c r="CC203" s="132"/>
      <c r="CD203" s="132"/>
      <c r="CE203" s="132"/>
      <c r="CF203" s="132"/>
      <c r="CG203" s="132"/>
      <c r="CH203" s="132"/>
      <c r="CI203" s="214"/>
      <c r="CJ203" s="132"/>
      <c r="CK203" s="135">
        <f>SUM(CK199:CK202)</f>
        <v>51.165078947368428</v>
      </c>
      <c r="CL203" s="132"/>
      <c r="CM203" s="135">
        <f>SUM(CM199:CM202)</f>
        <v>41.158099999999997</v>
      </c>
      <c r="CN203" s="135">
        <f>SUM(CN199:CN202)</f>
        <v>41.965081339712917</v>
      </c>
      <c r="CO203" s="135">
        <f>SUM(CO199:CO202)</f>
        <v>162928.94930516923</v>
      </c>
      <c r="CP203" s="135">
        <f>SUM(CP199:CP202)</f>
        <v>619142.19199999992</v>
      </c>
      <c r="CQ203" s="135">
        <f>SUM(CQ199:CQ202)</f>
        <v>0.26508133971291636</v>
      </c>
      <c r="CR203" s="132"/>
      <c r="CS203" s="132"/>
      <c r="CT203" s="132"/>
      <c r="CU203" s="132"/>
      <c r="CV203" s="132"/>
      <c r="CW203" s="141"/>
      <c r="CY203" s="214"/>
      <c r="CZ203" s="214"/>
    </row>
    <row r="204" spans="1:104" s="18" customFormat="1" ht="13.8" thickBot="1" x14ac:dyDescent="0.3">
      <c r="A204" s="271">
        <v>4514</v>
      </c>
      <c r="B204" s="51" t="str">
        <f t="shared" si="11"/>
        <v>4514-500-1</v>
      </c>
      <c r="C204" s="52">
        <v>78</v>
      </c>
      <c r="D204" s="53" t="s">
        <v>205</v>
      </c>
      <c r="E204" s="53" t="s">
        <v>284</v>
      </c>
      <c r="F204" s="53" t="s">
        <v>296</v>
      </c>
      <c r="G204" s="53" t="s">
        <v>248</v>
      </c>
      <c r="H204" s="53"/>
      <c r="I204" s="70"/>
      <c r="J204" s="54"/>
      <c r="K204" s="54"/>
      <c r="L204" s="54"/>
      <c r="M204" s="218"/>
      <c r="N204" s="54"/>
      <c r="O204" s="54"/>
      <c r="P204" s="51"/>
      <c r="Q204" s="218"/>
      <c r="R204" s="218"/>
      <c r="S204" s="51"/>
      <c r="T204" s="51"/>
      <c r="U204" s="51"/>
      <c r="V204" s="219"/>
      <c r="W204" s="219"/>
      <c r="X204" s="220"/>
      <c r="Y204" s="55"/>
      <c r="Z204" s="55"/>
      <c r="AA204" s="219"/>
      <c r="AB204" s="219"/>
      <c r="AC204" s="51"/>
      <c r="AD204" s="51"/>
      <c r="AE204" s="218"/>
      <c r="AF204" s="218"/>
      <c r="AG204" s="55"/>
      <c r="AH204" s="56">
        <v>1</v>
      </c>
      <c r="AI204" s="57">
        <v>44346</v>
      </c>
      <c r="AJ204" s="58" t="s">
        <v>320</v>
      </c>
      <c r="AK204" s="59" t="s">
        <v>209</v>
      </c>
      <c r="AL204" s="59" t="s">
        <v>321</v>
      </c>
      <c r="AM204" s="60">
        <v>0.53125</v>
      </c>
      <c r="AN204" s="84">
        <v>0.55555555555555558</v>
      </c>
      <c r="AO204" s="84">
        <v>0.72916666666666663</v>
      </c>
      <c r="AP204" s="60">
        <v>0.74305555555555547</v>
      </c>
      <c r="AQ204" s="61">
        <f>IF(AP204&lt;AM204,(AP204+1)-AM204,AP204-AM204)</f>
        <v>0.21180555555555547</v>
      </c>
      <c r="AR204" s="61">
        <f>IF(AO204&lt;AN204,(AO204+1)-AN204,AO204-AN204)</f>
        <v>0.17361111111111105</v>
      </c>
      <c r="AS204" s="62">
        <f>IF(AR204&lt;&gt;0,1,"")</f>
        <v>1</v>
      </c>
      <c r="AT204" s="63">
        <f>IF(AM204&lt;&gt;0,AM204-(6/24)+1440,"")</f>
        <v>1440.28125</v>
      </c>
      <c r="AU204" s="111">
        <v>25.2</v>
      </c>
      <c r="AV204" s="65"/>
      <c r="AW204" s="65"/>
      <c r="AX204" s="65"/>
      <c r="AY204" s="242">
        <v>31.9</v>
      </c>
      <c r="AZ204" s="66"/>
      <c r="BA204" s="64">
        <v>7.4</v>
      </c>
      <c r="BB204" s="66"/>
      <c r="BC204" s="51">
        <v>74115</v>
      </c>
      <c r="BD204" s="89">
        <f>BC204*0.0004536</f>
        <v>33.618563999999999</v>
      </c>
      <c r="BE204" s="67"/>
      <c r="BF204" s="68"/>
      <c r="BG204" s="68"/>
      <c r="BH204" s="69">
        <v>3</v>
      </c>
      <c r="BI204" s="70"/>
      <c r="BJ204" s="70"/>
      <c r="BK204" s="70"/>
      <c r="BL204" s="70"/>
      <c r="BM204" s="71"/>
      <c r="BN204" s="71"/>
      <c r="BO204" s="71"/>
      <c r="BP204" s="72">
        <v>3</v>
      </c>
      <c r="BQ204" s="73"/>
      <c r="BR204" s="73"/>
      <c r="BS204" s="73"/>
      <c r="BT204" s="74"/>
      <c r="BU204" s="75"/>
      <c r="BV204" s="74"/>
      <c r="BW204" s="51"/>
      <c r="BX204" s="51"/>
      <c r="BY204" s="51"/>
      <c r="BZ204" s="51"/>
      <c r="CA204" s="51"/>
      <c r="CB204" s="51"/>
      <c r="CC204" s="51"/>
      <c r="CD204" s="51"/>
      <c r="CE204" s="51"/>
      <c r="CF204" s="51"/>
      <c r="CG204" s="51"/>
      <c r="CH204" s="51"/>
      <c r="CI204" s="212">
        <v>29.213000000000001</v>
      </c>
      <c r="CJ204" s="278"/>
      <c r="CK204" s="65">
        <f>((CJ204/3.8)*6.7)/1000</f>
        <v>0</v>
      </c>
      <c r="CL204" s="51"/>
      <c r="CM204" s="67">
        <f>((CL204*6.7)/1)/1000</f>
        <v>0</v>
      </c>
      <c r="CN204" s="67">
        <f>IF(A204="","",IF(CK204=0,CM204,CK204)/2.2)</f>
        <v>0</v>
      </c>
      <c r="CO204" s="67">
        <f>IF(A204="","",(CP204/$BD$4))</f>
        <v>59681.983337706639</v>
      </c>
      <c r="CP204" s="67">
        <f>IF(A204="","",IF(CJ204="",(AJ204*$BA$4),CJ204))</f>
        <v>226796</v>
      </c>
      <c r="CQ204" s="242">
        <f>CN204-AU204</f>
        <v>-25.2</v>
      </c>
      <c r="CR204" s="67">
        <f>AY204-BA204</f>
        <v>24.5</v>
      </c>
      <c r="CS204" s="53" t="s">
        <v>639</v>
      </c>
      <c r="CT204" s="199">
        <v>44346</v>
      </c>
      <c r="CU204" s="200">
        <v>0.28125</v>
      </c>
      <c r="CV204" s="200">
        <v>0.32291666666666669</v>
      </c>
      <c r="CW204" s="201" t="s">
        <v>523</v>
      </c>
      <c r="CY204" s="264" t="s">
        <v>697</v>
      </c>
      <c r="CZ204" s="228"/>
    </row>
    <row r="205" spans="1:104" s="18" customFormat="1" ht="13.8" hidden="1" thickBot="1" x14ac:dyDescent="0.3">
      <c r="A205" s="100"/>
      <c r="B205" s="76" t="str">
        <f t="shared" si="11"/>
        <v/>
      </c>
      <c r="C205" s="77"/>
      <c r="D205" s="83"/>
      <c r="E205" s="83"/>
      <c r="F205" s="83"/>
      <c r="G205" s="83"/>
      <c r="H205" s="76"/>
      <c r="I205" s="76"/>
      <c r="J205" s="78"/>
      <c r="K205" s="78"/>
      <c r="L205" s="78"/>
      <c r="M205" s="221"/>
      <c r="N205" s="78"/>
      <c r="O205" s="78"/>
      <c r="P205" s="76"/>
      <c r="Q205" s="221"/>
      <c r="R205" s="221"/>
      <c r="S205" s="76"/>
      <c r="T205" s="76"/>
      <c r="U205" s="76"/>
      <c r="V205" s="222"/>
      <c r="W205" s="222"/>
      <c r="X205" s="222"/>
      <c r="Y205" s="79"/>
      <c r="Z205" s="79"/>
      <c r="AA205" s="223"/>
      <c r="AB205" s="223"/>
      <c r="AC205" s="76"/>
      <c r="AD205" s="76"/>
      <c r="AE205" s="221"/>
      <c r="AF205" s="221"/>
      <c r="AG205" s="79"/>
      <c r="AH205" s="80">
        <v>2</v>
      </c>
      <c r="AI205" s="81"/>
      <c r="AJ205" s="82"/>
      <c r="AK205" s="83"/>
      <c r="AL205" s="83"/>
      <c r="AM205" s="84"/>
      <c r="AN205" s="84"/>
      <c r="AO205" s="84"/>
      <c r="AP205" s="84"/>
      <c r="AQ205" s="85">
        <f>IF(AP205&lt;AM205,(AP205+1)-AM205,AP205-AM205)</f>
        <v>0</v>
      </c>
      <c r="AR205" s="85">
        <f>IF(AO205&lt;AN205,(AO205+1)-AN205,AO205-AN205)</f>
        <v>0</v>
      </c>
      <c r="AS205" s="86" t="str">
        <f>IF(AR205&lt;&gt;0,1,"")</f>
        <v/>
      </c>
      <c r="AT205" s="87" t="str">
        <f>IF(AM205&lt;&gt;0,AM205-(6/24)+1440,"")</f>
        <v/>
      </c>
      <c r="AU205" s="88"/>
      <c r="AV205" s="89"/>
      <c r="AW205" s="89"/>
      <c r="AX205" s="89"/>
      <c r="AY205" s="111"/>
      <c r="AZ205" s="88"/>
      <c r="BA205" s="88"/>
      <c r="BB205" s="88"/>
      <c r="BC205" s="90"/>
      <c r="BD205" s="89">
        <f>BC205*0.0004536</f>
        <v>0</v>
      </c>
      <c r="BE205" s="91"/>
      <c r="BF205" s="92"/>
      <c r="BG205" s="92"/>
      <c r="BH205" s="80">
        <v>4</v>
      </c>
      <c r="BI205" s="93"/>
      <c r="BJ205" s="93"/>
      <c r="BK205" s="93"/>
      <c r="BL205" s="93"/>
      <c r="BM205" s="94"/>
      <c r="BN205" s="94"/>
      <c r="BO205" s="94"/>
      <c r="BP205" s="95">
        <v>4</v>
      </c>
      <c r="BQ205" s="96"/>
      <c r="BR205" s="96"/>
      <c r="BS205" s="96"/>
      <c r="BT205" s="97"/>
      <c r="BU205" s="98"/>
      <c r="BV205" s="97"/>
      <c r="BW205" s="76"/>
      <c r="BX205" s="76"/>
      <c r="BY205" s="76"/>
      <c r="BZ205" s="76"/>
      <c r="CA205" s="76"/>
      <c r="CB205" s="76"/>
      <c r="CC205" s="76"/>
      <c r="CD205" s="76"/>
      <c r="CE205" s="76"/>
      <c r="CF205" s="76"/>
      <c r="CG205" s="76"/>
      <c r="CH205" s="76"/>
      <c r="CI205" s="212"/>
      <c r="CJ205" s="76"/>
      <c r="CK205" s="89">
        <f>((CJ205/3.8)*6.7)/1000</f>
        <v>0</v>
      </c>
      <c r="CL205" s="76"/>
      <c r="CM205" s="91">
        <f>((CL205*6.7)/1)/1000</f>
        <v>0</v>
      </c>
      <c r="CN205" s="91" t="str">
        <f>IF(A205="","",IF(CK205=0,CM205,CK205)/2.2)</f>
        <v/>
      </c>
      <c r="CO205" s="91" t="str">
        <f>IF(A205="","",(CP205/$BD$4))</f>
        <v/>
      </c>
      <c r="CP205" s="91" t="str">
        <f>IF(A205="","",IF(CJ205="",(AJ205*$BA$4),CJ205))</f>
        <v/>
      </c>
      <c r="CQ205" s="99"/>
      <c r="CR205" s="91">
        <f>AY205-BA205</f>
        <v>0</v>
      </c>
      <c r="CS205" s="168"/>
      <c r="CT205" s="81"/>
      <c r="CU205" s="192"/>
      <c r="CV205" s="192"/>
      <c r="CW205" s="169"/>
      <c r="CY205" s="264"/>
      <c r="CZ205" s="83" t="s">
        <v>142</v>
      </c>
    </row>
    <row r="206" spans="1:104" s="18" customFormat="1" ht="13.8" hidden="1" thickBot="1" x14ac:dyDescent="0.3">
      <c r="A206" s="100"/>
      <c r="B206" s="76" t="str">
        <f t="shared" si="11"/>
        <v/>
      </c>
      <c r="C206" s="77" t="s">
        <v>142</v>
      </c>
      <c r="D206" s="83"/>
      <c r="E206" s="83"/>
      <c r="F206" s="83"/>
      <c r="G206" s="76"/>
      <c r="H206" s="76"/>
      <c r="I206" s="76"/>
      <c r="J206" s="78"/>
      <c r="K206" s="78"/>
      <c r="L206" s="78"/>
      <c r="M206" s="221"/>
      <c r="N206" s="78"/>
      <c r="O206" s="78"/>
      <c r="P206" s="76"/>
      <c r="Q206" s="221"/>
      <c r="R206" s="221"/>
      <c r="S206" s="76"/>
      <c r="T206" s="76"/>
      <c r="U206" s="76"/>
      <c r="V206" s="222"/>
      <c r="W206" s="222"/>
      <c r="X206" s="222"/>
      <c r="Y206" s="79"/>
      <c r="Z206" s="79"/>
      <c r="AA206" s="223"/>
      <c r="AB206" s="223"/>
      <c r="AC206" s="76"/>
      <c r="AD206" s="76"/>
      <c r="AE206" s="221"/>
      <c r="AF206" s="221"/>
      <c r="AG206" s="79"/>
      <c r="AH206" s="80">
        <v>3</v>
      </c>
      <c r="AI206" s="81"/>
      <c r="AJ206" s="82"/>
      <c r="AK206" s="83"/>
      <c r="AL206" s="83"/>
      <c r="AM206" s="84"/>
      <c r="AN206" s="84"/>
      <c r="AO206" s="84"/>
      <c r="AP206" s="84"/>
      <c r="AQ206" s="85">
        <f>IF(AP206&lt;AM206,(AP206+1)-AM206,AP206-AM206)</f>
        <v>0</v>
      </c>
      <c r="AR206" s="85">
        <f>IF(AO206&lt;AN206,(AO206+1)-AN206,AO206-AN206)</f>
        <v>0</v>
      </c>
      <c r="AS206" s="86" t="str">
        <f>IF(AR206&lt;&gt;0,1,"")</f>
        <v/>
      </c>
      <c r="AT206" s="87" t="str">
        <f>IF(AM206&lt;&gt;0,AM206-(6/24)+1440,"")</f>
        <v/>
      </c>
      <c r="AU206" s="88"/>
      <c r="AV206" s="89"/>
      <c r="AW206" s="89"/>
      <c r="AX206" s="89"/>
      <c r="AY206" s="88"/>
      <c r="AZ206" s="88"/>
      <c r="BA206" s="88"/>
      <c r="BB206" s="88"/>
      <c r="BC206" s="101"/>
      <c r="BD206" s="89">
        <f>BC206*0.0004536</f>
        <v>0</v>
      </c>
      <c r="BE206" s="91"/>
      <c r="BF206" s="92"/>
      <c r="BG206" s="92"/>
      <c r="BH206" s="80"/>
      <c r="BI206" s="93"/>
      <c r="BJ206" s="93"/>
      <c r="BK206" s="93"/>
      <c r="BL206" s="93"/>
      <c r="BM206" s="94"/>
      <c r="BN206" s="94"/>
      <c r="BO206" s="94"/>
      <c r="BP206" s="95"/>
      <c r="BQ206" s="96"/>
      <c r="BR206" s="96"/>
      <c r="BS206" s="96"/>
      <c r="BT206" s="97"/>
      <c r="BU206" s="98"/>
      <c r="BV206" s="97"/>
      <c r="BW206" s="76"/>
      <c r="BX206" s="76"/>
      <c r="BY206" s="76"/>
      <c r="BZ206" s="76"/>
      <c r="CA206" s="76"/>
      <c r="CB206" s="76"/>
      <c r="CC206" s="76"/>
      <c r="CD206" s="76"/>
      <c r="CE206" s="76"/>
      <c r="CF206" s="76"/>
      <c r="CG206" s="76"/>
      <c r="CH206" s="76"/>
      <c r="CI206" s="212"/>
      <c r="CJ206" s="76"/>
      <c r="CK206" s="89">
        <f>((CJ206/3.8)*6.7)/1000</f>
        <v>0</v>
      </c>
      <c r="CL206" s="76"/>
      <c r="CM206" s="91">
        <f>((CL206*6.7)/1)/1000</f>
        <v>0</v>
      </c>
      <c r="CN206" s="91" t="str">
        <f>IF(A206="","",IF(CK206=0,CM206,CK206)/2.2)</f>
        <v/>
      </c>
      <c r="CO206" s="91" t="str">
        <f>IF(A206="","",(CP206/$BD$4))</f>
        <v/>
      </c>
      <c r="CP206" s="91" t="str">
        <f>IF(A206="","",IF(CJ206="",(AJ206*$BA$4),CJ206))</f>
        <v/>
      </c>
      <c r="CQ206" s="99"/>
      <c r="CR206" s="91">
        <f>AY206-BA206</f>
        <v>0</v>
      </c>
      <c r="CS206" s="83" t="s">
        <v>142</v>
      </c>
      <c r="CT206" s="81"/>
      <c r="CU206" s="192"/>
      <c r="CV206" s="192"/>
      <c r="CW206" s="169"/>
      <c r="CY206" s="264"/>
      <c r="CZ206" s="76"/>
    </row>
    <row r="207" spans="1:104" s="18" customFormat="1" ht="13.8" hidden="1" thickBot="1" x14ac:dyDescent="0.3">
      <c r="A207" s="100"/>
      <c r="B207" s="76" t="str">
        <f t="shared" si="11"/>
        <v/>
      </c>
      <c r="C207" s="77"/>
      <c r="D207" s="83"/>
      <c r="E207" s="83"/>
      <c r="F207" s="83"/>
      <c r="G207" s="76"/>
      <c r="H207" s="76"/>
      <c r="I207" s="76"/>
      <c r="J207" s="78"/>
      <c r="K207" s="78"/>
      <c r="L207" s="78"/>
      <c r="M207" s="221"/>
      <c r="N207" s="78"/>
      <c r="O207" s="78"/>
      <c r="P207" s="76"/>
      <c r="Q207" s="221"/>
      <c r="R207" s="221"/>
      <c r="S207" s="76"/>
      <c r="T207" s="76"/>
      <c r="U207" s="76"/>
      <c r="V207" s="222"/>
      <c r="W207" s="222"/>
      <c r="X207" s="222"/>
      <c r="Y207" s="79"/>
      <c r="Z207" s="79"/>
      <c r="AA207" s="223"/>
      <c r="AB207" s="223"/>
      <c r="AC207" s="76"/>
      <c r="AD207" s="76"/>
      <c r="AE207" s="221"/>
      <c r="AF207" s="221"/>
      <c r="AG207" s="79"/>
      <c r="AH207" s="102">
        <v>4</v>
      </c>
      <c r="AI207" s="103"/>
      <c r="AJ207" s="104"/>
      <c r="AK207" s="105"/>
      <c r="AL207" s="106"/>
      <c r="AM207" s="107"/>
      <c r="AN207" s="107"/>
      <c r="AO207" s="107"/>
      <c r="AP207" s="107"/>
      <c r="AQ207" s="108">
        <f>IF(AP207&lt;AM207,(AP207+1)-AM207,AP207-AM207)</f>
        <v>0</v>
      </c>
      <c r="AR207" s="108">
        <f>IF(AO207&lt;AN207,(AO207+1)-AN207,AO207-AN207)</f>
        <v>0</v>
      </c>
      <c r="AS207" s="109" t="str">
        <f>IF(AR207&lt;&gt;0,1,"")</f>
        <v/>
      </c>
      <c r="AT207" s="110" t="str">
        <f>IF(AM207&lt;&gt;0,AM207-(6/24)+1440,"")</f>
        <v/>
      </c>
      <c r="AU207" s="111"/>
      <c r="AV207" s="112"/>
      <c r="AW207" s="112"/>
      <c r="AX207" s="112"/>
      <c r="AY207" s="111"/>
      <c r="AZ207" s="111"/>
      <c r="BA207" s="111"/>
      <c r="BB207" s="111"/>
      <c r="BC207" s="113"/>
      <c r="BD207" s="112">
        <f>BC207*0.0004536</f>
        <v>0</v>
      </c>
      <c r="BE207" s="114"/>
      <c r="BF207" s="115"/>
      <c r="BG207" s="115"/>
      <c r="BH207" s="102"/>
      <c r="BI207" s="116"/>
      <c r="BJ207" s="116"/>
      <c r="BK207" s="116"/>
      <c r="BL207" s="116"/>
      <c r="BM207" s="117"/>
      <c r="BN207" s="117"/>
      <c r="BO207" s="117"/>
      <c r="BP207" s="118"/>
      <c r="BQ207" s="119"/>
      <c r="BR207" s="119"/>
      <c r="BS207" s="119"/>
      <c r="BT207" s="120"/>
      <c r="BU207" s="121"/>
      <c r="BV207" s="120"/>
      <c r="BW207" s="122"/>
      <c r="BX207" s="122"/>
      <c r="BY207" s="122"/>
      <c r="BZ207" s="122"/>
      <c r="CA207" s="122"/>
      <c r="CB207" s="122"/>
      <c r="CC207" s="122"/>
      <c r="CD207" s="122"/>
      <c r="CE207" s="122"/>
      <c r="CF207" s="122"/>
      <c r="CG207" s="122"/>
      <c r="CH207" s="122"/>
      <c r="CI207" s="213"/>
      <c r="CJ207" s="122"/>
      <c r="CK207" s="112">
        <f>((CJ207/3.8)*6.7)/1000</f>
        <v>0</v>
      </c>
      <c r="CL207" s="122"/>
      <c r="CM207" s="114">
        <f>((CL207*6.7)/1)/1000</f>
        <v>0</v>
      </c>
      <c r="CN207" s="114" t="str">
        <f>IF(A207="","",IF(CK207=0,CM207,CK207)/2.2)</f>
        <v/>
      </c>
      <c r="CO207" s="114" t="str">
        <f>IF(A207="","",(CP207/$BD$4))</f>
        <v/>
      </c>
      <c r="CP207" s="114" t="str">
        <f>IF(A207="","",IF(CJ207="",(AJ207*$BA$4),CJ207))</f>
        <v/>
      </c>
      <c r="CQ207" s="123"/>
      <c r="CR207" s="114">
        <f>AY207-BA207</f>
        <v>0</v>
      </c>
      <c r="CS207" s="122"/>
      <c r="CT207" s="202"/>
      <c r="CU207" s="203"/>
      <c r="CV207" s="203"/>
      <c r="CW207" s="204"/>
      <c r="CY207" s="265"/>
      <c r="CZ207" s="76"/>
    </row>
    <row r="208" spans="1:104" s="18" customFormat="1" ht="13.8" hidden="1" thickBot="1" x14ac:dyDescent="0.3">
      <c r="A208" s="124"/>
      <c r="B208" s="125" t="str">
        <f t="shared" si="11"/>
        <v/>
      </c>
      <c r="C208" s="126"/>
      <c r="D208" s="127"/>
      <c r="E208" s="127"/>
      <c r="F208" s="127"/>
      <c r="G208" s="127"/>
      <c r="H208" s="127"/>
      <c r="I208" s="128"/>
      <c r="J208" s="128"/>
      <c r="K208" s="128"/>
      <c r="L208" s="128"/>
      <c r="M208" s="224"/>
      <c r="N208" s="128"/>
      <c r="O208" s="128"/>
      <c r="P208" s="125"/>
      <c r="Q208" s="224"/>
      <c r="R208" s="224"/>
      <c r="S208" s="125"/>
      <c r="T208" s="125"/>
      <c r="U208" s="125"/>
      <c r="V208" s="225"/>
      <c r="W208" s="225"/>
      <c r="X208" s="225"/>
      <c r="Y208" s="129"/>
      <c r="Z208" s="129"/>
      <c r="AA208" s="226"/>
      <c r="AB208" s="226"/>
      <c r="AC208" s="125"/>
      <c r="AD208" s="125"/>
      <c r="AE208" s="224"/>
      <c r="AF208" s="224"/>
      <c r="AG208" s="130"/>
      <c r="AH208" s="238" t="s">
        <v>141</v>
      </c>
      <c r="AI208" s="239"/>
      <c r="AJ208" s="131"/>
      <c r="AK208" s="132"/>
      <c r="AL208" s="132"/>
      <c r="AM208" s="132"/>
      <c r="AN208" s="132"/>
      <c r="AO208" s="132"/>
      <c r="AP208" s="133"/>
      <c r="AQ208" s="133">
        <f>SUM(AQ204:AQ207)</f>
        <v>0.21180555555555547</v>
      </c>
      <c r="AR208" s="133">
        <f>SUM(AR204:AR207)</f>
        <v>0.17361111111111105</v>
      </c>
      <c r="AS208" s="134">
        <f>SUM(AS204:AS207)</f>
        <v>1</v>
      </c>
      <c r="AT208" s="134"/>
      <c r="AU208" s="132"/>
      <c r="AV208" s="135"/>
      <c r="AW208" s="135"/>
      <c r="AX208" s="135"/>
      <c r="AY208" s="132"/>
      <c r="AZ208" s="132"/>
      <c r="BA208" s="132"/>
      <c r="BB208" s="132"/>
      <c r="BC208" s="136"/>
      <c r="BD208" s="135"/>
      <c r="BE208" s="135"/>
      <c r="BF208" s="137"/>
      <c r="BG208" s="137"/>
      <c r="BH208" s="239"/>
      <c r="BI208" s="239"/>
      <c r="BJ208" s="239"/>
      <c r="BK208" s="138"/>
      <c r="BL208" s="138"/>
      <c r="BM208" s="138"/>
      <c r="BN208" s="138"/>
      <c r="BO208" s="138"/>
      <c r="BP208" s="139"/>
      <c r="BQ208" s="139"/>
      <c r="BR208" s="139"/>
      <c r="BS208" s="139"/>
      <c r="BT208" s="140"/>
      <c r="BU208" s="140"/>
      <c r="BV208" s="140"/>
      <c r="BW208" s="132"/>
      <c r="BX208" s="132"/>
      <c r="BY208" s="132"/>
      <c r="BZ208" s="132"/>
      <c r="CA208" s="132"/>
      <c r="CB208" s="132"/>
      <c r="CC208" s="132"/>
      <c r="CD208" s="132"/>
      <c r="CE208" s="132"/>
      <c r="CF208" s="132"/>
      <c r="CG208" s="132"/>
      <c r="CH208" s="132"/>
      <c r="CI208" s="214"/>
      <c r="CJ208" s="132"/>
      <c r="CK208" s="135">
        <f>SUM(CK204:CK207)</f>
        <v>0</v>
      </c>
      <c r="CL208" s="132"/>
      <c r="CM208" s="135">
        <f>SUM(CM204:CM207)</f>
        <v>0</v>
      </c>
      <c r="CN208" s="135">
        <f>SUM(CN204:CN207)</f>
        <v>0</v>
      </c>
      <c r="CO208" s="135">
        <f>SUM(CO204:CO207)</f>
        <v>59681.983337706639</v>
      </c>
      <c r="CP208" s="135">
        <f>SUM(CP204:CP207)</f>
        <v>226796</v>
      </c>
      <c r="CQ208" s="135">
        <f>SUM(CQ204:CQ207)</f>
        <v>-25.2</v>
      </c>
      <c r="CR208" s="132"/>
      <c r="CS208" s="132"/>
      <c r="CT208" s="132"/>
      <c r="CU208" s="132"/>
      <c r="CV208" s="132"/>
      <c r="CW208" s="141"/>
      <c r="CY208" s="214"/>
      <c r="CZ208" s="214"/>
    </row>
    <row r="209" spans="1:104" s="18" customFormat="1" x14ac:dyDescent="0.25">
      <c r="A209" s="100">
        <v>4515</v>
      </c>
      <c r="B209" s="51" t="str">
        <f t="shared" si="11"/>
        <v>4515-500-1</v>
      </c>
      <c r="C209" s="52">
        <v>78</v>
      </c>
      <c r="D209" s="53" t="s">
        <v>397</v>
      </c>
      <c r="E209" s="53" t="s">
        <v>211</v>
      </c>
      <c r="F209" s="53"/>
      <c r="G209" s="53"/>
      <c r="H209" s="53"/>
      <c r="I209" s="70"/>
      <c r="J209" s="54"/>
      <c r="K209" s="54"/>
      <c r="L209" s="54"/>
      <c r="M209" s="218"/>
      <c r="N209" s="54"/>
      <c r="O209" s="54"/>
      <c r="P209" s="51"/>
      <c r="Q209" s="218"/>
      <c r="R209" s="218"/>
      <c r="S209" s="51"/>
      <c r="T209" s="51"/>
      <c r="U209" s="51"/>
      <c r="V209" s="219"/>
      <c r="W209" s="219"/>
      <c r="X209" s="220"/>
      <c r="Y209" s="55"/>
      <c r="Z209" s="55"/>
      <c r="AA209" s="219"/>
      <c r="AB209" s="219"/>
      <c r="AC209" s="51"/>
      <c r="AD209" s="51"/>
      <c r="AE209" s="218"/>
      <c r="AF209" s="218"/>
      <c r="AG209" s="55"/>
      <c r="AH209" s="56">
        <v>1</v>
      </c>
      <c r="AI209" s="57">
        <v>44346</v>
      </c>
      <c r="AJ209" s="58" t="s">
        <v>320</v>
      </c>
      <c r="AK209" s="59" t="s">
        <v>321</v>
      </c>
      <c r="AL209" s="59" t="s">
        <v>327</v>
      </c>
      <c r="AM209" s="60">
        <v>0.7909722222222223</v>
      </c>
      <c r="AN209" s="84">
        <v>0.81180555555555556</v>
      </c>
      <c r="AO209" s="84">
        <v>0.89166666666666661</v>
      </c>
      <c r="AP209" s="60">
        <v>0.90694444444444444</v>
      </c>
      <c r="AQ209" s="61">
        <f>IF(AP209&lt;AM209,(AP209+1)-AM209,AP209-AM209)</f>
        <v>0.11597222222222214</v>
      </c>
      <c r="AR209" s="61">
        <f>IF(AO209&lt;AN209,(AO209+1)-AN209,AO209-AN209)</f>
        <v>7.9861111111111049E-2</v>
      </c>
      <c r="AS209" s="62">
        <f>IF(AR209&lt;&gt;0,1,"")</f>
        <v>1</v>
      </c>
      <c r="AT209" s="63">
        <f>IF(AM209&lt;&gt;0,AM209-(6/24)+1440,"")</f>
        <v>1440.5409722222223</v>
      </c>
      <c r="AU209" s="111">
        <v>9.4</v>
      </c>
      <c r="AV209" s="65"/>
      <c r="AW209" s="65"/>
      <c r="AX209" s="65"/>
      <c r="AY209" s="242">
        <v>17.2</v>
      </c>
      <c r="AZ209" s="66"/>
      <c r="BA209" s="64">
        <v>6.3</v>
      </c>
      <c r="BB209" s="66"/>
      <c r="BC209" s="51">
        <v>40231</v>
      </c>
      <c r="BD209" s="89">
        <f>BC209*0.0004536</f>
        <v>18.248781600000001</v>
      </c>
      <c r="BE209" s="67"/>
      <c r="BF209" s="68"/>
      <c r="BG209" s="68"/>
      <c r="BH209" s="69">
        <v>3</v>
      </c>
      <c r="BI209" s="70"/>
      <c r="BJ209" s="70"/>
      <c r="BK209" s="70"/>
      <c r="BL209" s="70"/>
      <c r="BM209" s="71"/>
      <c r="BN209" s="71"/>
      <c r="BO209" s="71"/>
      <c r="BP209" s="72">
        <v>3</v>
      </c>
      <c r="BQ209" s="73"/>
      <c r="BR209" s="73"/>
      <c r="BS209" s="73"/>
      <c r="BT209" s="74"/>
      <c r="BU209" s="75"/>
      <c r="BV209" s="74"/>
      <c r="BW209" s="51"/>
      <c r="BX209" s="51"/>
      <c r="BY209" s="51"/>
      <c r="BZ209" s="51"/>
      <c r="CA209" s="51"/>
      <c r="CB209" s="51"/>
      <c r="CC209" s="51"/>
      <c r="CD209" s="51"/>
      <c r="CE209" s="51"/>
      <c r="CF209" s="51"/>
      <c r="CG209" s="51"/>
      <c r="CH209" s="51"/>
      <c r="CI209" s="212">
        <v>13.167</v>
      </c>
      <c r="CJ209" s="51"/>
      <c r="CK209" s="65">
        <f>((CJ209/3.8)*6.7)/1000</f>
        <v>0</v>
      </c>
      <c r="CL209" s="51">
        <v>3113</v>
      </c>
      <c r="CM209" s="67">
        <f>((CL209*6.7)/1)/1000</f>
        <v>20.857100000000003</v>
      </c>
      <c r="CN209" s="67">
        <f>IF(A209="","",IF(CK209=0,CM209,CK209)/2.2)</f>
        <v>9.480500000000001</v>
      </c>
      <c r="CO209" s="67">
        <f>IF(A209="","",(CP209/$BD$4))</f>
        <v>59681.983337706639</v>
      </c>
      <c r="CP209" s="67">
        <f>IF(A209="","",IF(CJ209="",(AJ209*$BA$4),CJ209))</f>
        <v>226796</v>
      </c>
      <c r="CQ209" s="242">
        <f>CN209-AU209</f>
        <v>8.0500000000000682E-2</v>
      </c>
      <c r="CR209" s="67">
        <f>AY209-BA209</f>
        <v>10.899999999999999</v>
      </c>
      <c r="CS209" s="53" t="s">
        <v>142</v>
      </c>
      <c r="CT209" s="199"/>
      <c r="CU209" s="200"/>
      <c r="CV209" s="200"/>
      <c r="CW209" s="201"/>
      <c r="CY209" s="264" t="s">
        <v>697</v>
      </c>
      <c r="CZ209" s="228"/>
    </row>
    <row r="210" spans="1:104" s="18" customFormat="1" ht="13.8" thickBot="1" x14ac:dyDescent="0.3">
      <c r="A210" s="100">
        <v>4515</v>
      </c>
      <c r="B210" s="76" t="str">
        <f t="shared" si="11"/>
        <v>4515-501-2</v>
      </c>
      <c r="C210" s="77">
        <v>78</v>
      </c>
      <c r="D210" s="83" t="s">
        <v>397</v>
      </c>
      <c r="E210" s="83" t="s">
        <v>211</v>
      </c>
      <c r="F210" s="83"/>
      <c r="G210" s="83"/>
      <c r="H210" s="76"/>
      <c r="I210" s="76"/>
      <c r="J210" s="78"/>
      <c r="K210" s="78"/>
      <c r="L210" s="78"/>
      <c r="M210" s="221"/>
      <c r="N210" s="78"/>
      <c r="O210" s="78"/>
      <c r="P210" s="76"/>
      <c r="Q210" s="221"/>
      <c r="R210" s="221"/>
      <c r="S210" s="76"/>
      <c r="T210" s="76"/>
      <c r="U210" s="76"/>
      <c r="V210" s="222"/>
      <c r="W210" s="222"/>
      <c r="X210" s="222"/>
      <c r="Y210" s="79"/>
      <c r="Z210" s="79"/>
      <c r="AA210" s="223"/>
      <c r="AB210" s="223"/>
      <c r="AC210" s="76"/>
      <c r="AD210" s="76"/>
      <c r="AE210" s="221"/>
      <c r="AF210" s="221"/>
      <c r="AG210" s="79"/>
      <c r="AH210" s="80">
        <v>2</v>
      </c>
      <c r="AI210" s="81">
        <v>44346</v>
      </c>
      <c r="AJ210" s="82" t="s">
        <v>326</v>
      </c>
      <c r="AK210" s="83" t="s">
        <v>327</v>
      </c>
      <c r="AL210" s="83" t="s">
        <v>209</v>
      </c>
      <c r="AM210" s="84">
        <v>0.97291666666666676</v>
      </c>
      <c r="AN210" s="84">
        <v>0.9902777777777777</v>
      </c>
      <c r="AO210" s="84">
        <v>0.1361111111111111</v>
      </c>
      <c r="AP210" s="84">
        <v>0.14027777777777778</v>
      </c>
      <c r="AQ210" s="85">
        <f>IF(AP210&lt;AM210,(AP210+1)-AM210,AP210-AM210)</f>
        <v>0.16736111111111096</v>
      </c>
      <c r="AR210" s="85">
        <f>IF(AO210&lt;AN210,(AO210+1)-AN210,AO210-AN210)</f>
        <v>0.14583333333333337</v>
      </c>
      <c r="AS210" s="86">
        <f>IF(AR210&lt;&gt;0,1,"")</f>
        <v>1</v>
      </c>
      <c r="AT210" s="87">
        <f>IF(AM210&lt;&gt;0,AM210-(6/24)+1440,"")</f>
        <v>1440.7229166666666</v>
      </c>
      <c r="AU210" s="88">
        <v>22.5</v>
      </c>
      <c r="AV210" s="89"/>
      <c r="AW210" s="89"/>
      <c r="AX210" s="89"/>
      <c r="AY210" s="111">
        <v>29.4</v>
      </c>
      <c r="AZ210" s="88"/>
      <c r="BA210" s="88">
        <v>6.9</v>
      </c>
      <c r="BB210" s="88"/>
      <c r="BC210" s="90" t="s">
        <v>672</v>
      </c>
      <c r="BD210" s="89">
        <f>BC210*0.0004536</f>
        <v>41.097974400000005</v>
      </c>
      <c r="BE210" s="91"/>
      <c r="BF210" s="92"/>
      <c r="BG210" s="92"/>
      <c r="BH210" s="80">
        <v>4</v>
      </c>
      <c r="BI210" s="93"/>
      <c r="BJ210" s="93"/>
      <c r="BK210" s="93"/>
      <c r="BL210" s="93"/>
      <c r="BM210" s="94"/>
      <c r="BN210" s="94"/>
      <c r="BO210" s="94"/>
      <c r="BP210" s="95">
        <v>4</v>
      </c>
      <c r="BQ210" s="96"/>
      <c r="BR210" s="96"/>
      <c r="BS210" s="96"/>
      <c r="BT210" s="97"/>
      <c r="BU210" s="98"/>
      <c r="BV210" s="97"/>
      <c r="BW210" s="76"/>
      <c r="BX210" s="76"/>
      <c r="BY210" s="76"/>
      <c r="BZ210" s="76"/>
      <c r="CA210" s="76"/>
      <c r="CB210" s="76"/>
      <c r="CC210" s="76"/>
      <c r="CD210" s="76"/>
      <c r="CE210" s="76"/>
      <c r="CF210" s="76"/>
      <c r="CG210" s="76"/>
      <c r="CH210" s="76"/>
      <c r="CI210" s="212">
        <v>41.097999999999999</v>
      </c>
      <c r="CJ210" s="76"/>
      <c r="CK210" s="89">
        <f>((CJ210/3.8)*6.7)/1000</f>
        <v>0</v>
      </c>
      <c r="CL210" s="76">
        <v>7413</v>
      </c>
      <c r="CM210" s="91">
        <f>((CL210*6.7)/1)/1000</f>
        <v>49.667099999999998</v>
      </c>
      <c r="CN210" s="91">
        <f>IF(A210="","",IF(CK210=0,CM210,CK210)/2.2)</f>
        <v>22.575954545454543</v>
      </c>
      <c r="CO210" s="91">
        <f>IF(A210="","",(CP210/$BD$4))</f>
        <v>59801.347304382056</v>
      </c>
      <c r="CP210" s="91">
        <f>IF(A210="","",IF(CJ210="",(AJ210*$BA$4),CJ210))</f>
        <v>227249.592</v>
      </c>
      <c r="CQ210" s="99">
        <f>CN210-AU210</f>
        <v>7.5954545454543165E-2</v>
      </c>
      <c r="CR210" s="91">
        <f>AY210-BA210</f>
        <v>22.5</v>
      </c>
      <c r="CS210" s="168"/>
      <c r="CT210" s="81">
        <v>44346</v>
      </c>
      <c r="CU210" s="192">
        <v>0.93194444444444446</v>
      </c>
      <c r="CV210" s="192">
        <v>0.99305555555555547</v>
      </c>
      <c r="CW210" s="169" t="s">
        <v>522</v>
      </c>
      <c r="CY210" s="264" t="s">
        <v>697</v>
      </c>
      <c r="CZ210" s="83" t="s">
        <v>142</v>
      </c>
    </row>
    <row r="211" spans="1:104" s="18" customFormat="1" ht="13.8" hidden="1" thickBot="1" x14ac:dyDescent="0.3">
      <c r="A211" s="100"/>
      <c r="B211" s="76" t="str">
        <f t="shared" si="11"/>
        <v/>
      </c>
      <c r="C211" s="77" t="s">
        <v>142</v>
      </c>
      <c r="D211" s="83"/>
      <c r="E211" s="83"/>
      <c r="F211" s="83"/>
      <c r="G211" s="76"/>
      <c r="H211" s="76"/>
      <c r="I211" s="76"/>
      <c r="J211" s="78"/>
      <c r="K211" s="78"/>
      <c r="L211" s="78"/>
      <c r="M211" s="221"/>
      <c r="N211" s="78"/>
      <c r="O211" s="78"/>
      <c r="P211" s="76"/>
      <c r="Q211" s="221"/>
      <c r="R211" s="221"/>
      <c r="S211" s="76"/>
      <c r="T211" s="76"/>
      <c r="U211" s="76"/>
      <c r="V211" s="222"/>
      <c r="W211" s="222"/>
      <c r="X211" s="222"/>
      <c r="Y211" s="79"/>
      <c r="Z211" s="79"/>
      <c r="AA211" s="223"/>
      <c r="AB211" s="223"/>
      <c r="AC211" s="76"/>
      <c r="AD211" s="76"/>
      <c r="AE211" s="221"/>
      <c r="AF211" s="221"/>
      <c r="AG211" s="79"/>
      <c r="AH211" s="80">
        <v>3</v>
      </c>
      <c r="AI211" s="81"/>
      <c r="AJ211" s="82"/>
      <c r="AK211" s="83"/>
      <c r="AL211" s="83"/>
      <c r="AM211" s="84"/>
      <c r="AN211" s="84"/>
      <c r="AO211" s="84"/>
      <c r="AP211" s="84"/>
      <c r="AQ211" s="85">
        <f>IF(AP211&lt;AM211,(AP211+1)-AM211,AP211-AM211)</f>
        <v>0</v>
      </c>
      <c r="AR211" s="85">
        <f>IF(AO211&lt;AN211,(AO211+1)-AN211,AO211-AN211)</f>
        <v>0</v>
      </c>
      <c r="AS211" s="86" t="str">
        <f>IF(AR211&lt;&gt;0,1,"")</f>
        <v/>
      </c>
      <c r="AT211" s="87" t="str">
        <f>IF(AM211&lt;&gt;0,AM211-(6/24)+1440,"")</f>
        <v/>
      </c>
      <c r="AU211" s="88"/>
      <c r="AV211" s="89"/>
      <c r="AW211" s="89"/>
      <c r="AX211" s="89"/>
      <c r="AY211" s="88"/>
      <c r="AZ211" s="88"/>
      <c r="BA211" s="88"/>
      <c r="BB211" s="88"/>
      <c r="BC211" s="101"/>
      <c r="BD211" s="89">
        <f>BC211*0.0004536</f>
        <v>0</v>
      </c>
      <c r="BE211" s="91"/>
      <c r="BF211" s="92"/>
      <c r="BG211" s="92"/>
      <c r="BH211" s="80"/>
      <c r="BI211" s="93"/>
      <c r="BJ211" s="93"/>
      <c r="BK211" s="93"/>
      <c r="BL211" s="93"/>
      <c r="BM211" s="94"/>
      <c r="BN211" s="94"/>
      <c r="BO211" s="94"/>
      <c r="BP211" s="95"/>
      <c r="BQ211" s="96"/>
      <c r="BR211" s="96"/>
      <c r="BS211" s="96"/>
      <c r="BT211" s="97"/>
      <c r="BU211" s="98"/>
      <c r="BV211" s="97"/>
      <c r="BW211" s="76"/>
      <c r="BX211" s="76"/>
      <c r="BY211" s="76"/>
      <c r="BZ211" s="76"/>
      <c r="CA211" s="76"/>
      <c r="CB211" s="76"/>
      <c r="CC211" s="76"/>
      <c r="CD211" s="76"/>
      <c r="CE211" s="76"/>
      <c r="CF211" s="76"/>
      <c r="CG211" s="76"/>
      <c r="CH211" s="76"/>
      <c r="CI211" s="212"/>
      <c r="CJ211" s="76"/>
      <c r="CK211" s="89">
        <f>((CJ211/3.8)*6.7)/1000</f>
        <v>0</v>
      </c>
      <c r="CL211" s="76"/>
      <c r="CM211" s="91">
        <f>((CL211*6.7)/1)/1000</f>
        <v>0</v>
      </c>
      <c r="CN211" s="91" t="str">
        <f>IF(A211="","",IF(CK211=0,CM211,CK211)/2.2)</f>
        <v/>
      </c>
      <c r="CO211" s="91" t="str">
        <f>IF(A211="","",(CP211/$BD$4))</f>
        <v/>
      </c>
      <c r="CP211" s="91" t="str">
        <f>IF(A211="","",IF(CJ211="",(AJ211*$BA$4),CJ211))</f>
        <v/>
      </c>
      <c r="CQ211" s="99"/>
      <c r="CR211" s="91">
        <f>AY211-BA211</f>
        <v>0</v>
      </c>
      <c r="CS211" s="83" t="s">
        <v>142</v>
      </c>
      <c r="CT211" s="81"/>
      <c r="CU211" s="192"/>
      <c r="CV211" s="192"/>
      <c r="CW211" s="169"/>
      <c r="CY211" s="264"/>
      <c r="CZ211" s="76"/>
    </row>
    <row r="212" spans="1:104" s="18" customFormat="1" ht="13.8" hidden="1" thickBot="1" x14ac:dyDescent="0.3">
      <c r="A212" s="100"/>
      <c r="B212" s="76" t="str">
        <f t="shared" si="11"/>
        <v/>
      </c>
      <c r="C212" s="77"/>
      <c r="D212" s="83"/>
      <c r="E212" s="83"/>
      <c r="F212" s="83"/>
      <c r="G212" s="76"/>
      <c r="H212" s="76"/>
      <c r="I212" s="76"/>
      <c r="J212" s="78"/>
      <c r="K212" s="78"/>
      <c r="L212" s="78"/>
      <c r="M212" s="221"/>
      <c r="N212" s="78"/>
      <c r="O212" s="78"/>
      <c r="P212" s="76"/>
      <c r="Q212" s="221"/>
      <c r="R212" s="221"/>
      <c r="S212" s="76"/>
      <c r="T212" s="76"/>
      <c r="U212" s="76"/>
      <c r="V212" s="222"/>
      <c r="W212" s="222"/>
      <c r="X212" s="222"/>
      <c r="Y212" s="79"/>
      <c r="Z212" s="79"/>
      <c r="AA212" s="223"/>
      <c r="AB212" s="223"/>
      <c r="AC212" s="76"/>
      <c r="AD212" s="76"/>
      <c r="AE212" s="221"/>
      <c r="AF212" s="221"/>
      <c r="AG212" s="79"/>
      <c r="AH212" s="102">
        <v>4</v>
      </c>
      <c r="AI212" s="103"/>
      <c r="AJ212" s="104"/>
      <c r="AK212" s="105"/>
      <c r="AL212" s="106"/>
      <c r="AM212" s="107"/>
      <c r="AN212" s="107"/>
      <c r="AO212" s="107"/>
      <c r="AP212" s="107"/>
      <c r="AQ212" s="108">
        <f>IF(AP212&lt;AM212,(AP212+1)-AM212,AP212-AM212)</f>
        <v>0</v>
      </c>
      <c r="AR212" s="108">
        <f>IF(AO212&lt;AN212,(AO212+1)-AN212,AO212-AN212)</f>
        <v>0</v>
      </c>
      <c r="AS212" s="109" t="str">
        <f>IF(AR212&lt;&gt;0,1,"")</f>
        <v/>
      </c>
      <c r="AT212" s="110" t="str">
        <f>IF(AM212&lt;&gt;0,AM212-(6/24)+1440,"")</f>
        <v/>
      </c>
      <c r="AU212" s="111"/>
      <c r="AV212" s="112"/>
      <c r="AW212" s="112"/>
      <c r="AX212" s="112"/>
      <c r="AY212" s="111"/>
      <c r="AZ212" s="111"/>
      <c r="BA212" s="111"/>
      <c r="BB212" s="111"/>
      <c r="BC212" s="113"/>
      <c r="BD212" s="112">
        <f>BC212*0.0004536</f>
        <v>0</v>
      </c>
      <c r="BE212" s="114"/>
      <c r="BF212" s="115"/>
      <c r="BG212" s="115"/>
      <c r="BH212" s="102"/>
      <c r="BI212" s="116"/>
      <c r="BJ212" s="116"/>
      <c r="BK212" s="116"/>
      <c r="BL212" s="116"/>
      <c r="BM212" s="117"/>
      <c r="BN212" s="117"/>
      <c r="BO212" s="117"/>
      <c r="BP212" s="118"/>
      <c r="BQ212" s="119"/>
      <c r="BR212" s="119"/>
      <c r="BS212" s="119"/>
      <c r="BT212" s="120"/>
      <c r="BU212" s="121"/>
      <c r="BV212" s="120"/>
      <c r="BW212" s="122"/>
      <c r="BX212" s="122"/>
      <c r="BY212" s="122"/>
      <c r="BZ212" s="122"/>
      <c r="CA212" s="122"/>
      <c r="CB212" s="122"/>
      <c r="CC212" s="122"/>
      <c r="CD212" s="122"/>
      <c r="CE212" s="122"/>
      <c r="CF212" s="122"/>
      <c r="CG212" s="122"/>
      <c r="CH212" s="122"/>
      <c r="CI212" s="213"/>
      <c r="CJ212" s="122"/>
      <c r="CK212" s="112">
        <f>((CJ212/3.8)*6.7)/1000</f>
        <v>0</v>
      </c>
      <c r="CL212" s="122"/>
      <c r="CM212" s="114">
        <f>((CL212*6.7)/1)/1000</f>
        <v>0</v>
      </c>
      <c r="CN212" s="114" t="str">
        <f>IF(A212="","",IF(CK212=0,CM212,CK212)/2.2)</f>
        <v/>
      </c>
      <c r="CO212" s="114" t="str">
        <f>IF(A212="","",(CP212/$BD$4))</f>
        <v/>
      </c>
      <c r="CP212" s="114" t="str">
        <f>IF(A212="","",IF(CJ212="",(AJ212*$BA$4),CJ212))</f>
        <v/>
      </c>
      <c r="CQ212" s="123"/>
      <c r="CR212" s="114">
        <f>AY212-BA212</f>
        <v>0</v>
      </c>
      <c r="CS212" s="122"/>
      <c r="CT212" s="202"/>
      <c r="CU212" s="203"/>
      <c r="CV212" s="203"/>
      <c r="CW212" s="204"/>
      <c r="CY212" s="265"/>
      <c r="CZ212" s="76"/>
    </row>
    <row r="213" spans="1:104" s="18" customFormat="1" ht="13.8" hidden="1" thickBot="1" x14ac:dyDescent="0.3">
      <c r="A213" s="124"/>
      <c r="B213" s="125" t="str">
        <f t="shared" si="11"/>
        <v/>
      </c>
      <c r="C213" s="126"/>
      <c r="D213" s="127"/>
      <c r="E213" s="127"/>
      <c r="F213" s="127"/>
      <c r="G213" s="127"/>
      <c r="H213" s="127"/>
      <c r="I213" s="128"/>
      <c r="J213" s="128"/>
      <c r="K213" s="128"/>
      <c r="L213" s="128"/>
      <c r="M213" s="224"/>
      <c r="N213" s="128"/>
      <c r="O213" s="128"/>
      <c r="P213" s="125"/>
      <c r="Q213" s="224"/>
      <c r="R213" s="224"/>
      <c r="S213" s="125"/>
      <c r="T213" s="125"/>
      <c r="U213" s="125"/>
      <c r="V213" s="225"/>
      <c r="W213" s="225"/>
      <c r="X213" s="225"/>
      <c r="Y213" s="129"/>
      <c r="Z213" s="129"/>
      <c r="AA213" s="226"/>
      <c r="AB213" s="226"/>
      <c r="AC213" s="125"/>
      <c r="AD213" s="125"/>
      <c r="AE213" s="224"/>
      <c r="AF213" s="224"/>
      <c r="AG213" s="130"/>
      <c r="AH213" s="238" t="s">
        <v>141</v>
      </c>
      <c r="AI213" s="239"/>
      <c r="AJ213" s="131"/>
      <c r="AK213" s="132"/>
      <c r="AL213" s="132"/>
      <c r="AM213" s="132"/>
      <c r="AN213" s="132"/>
      <c r="AO213" s="132"/>
      <c r="AP213" s="133"/>
      <c r="AQ213" s="133">
        <f>SUM(AQ209:AQ212)</f>
        <v>0.2833333333333331</v>
      </c>
      <c r="AR213" s="133">
        <f>SUM(AR209:AR212)</f>
        <v>0.22569444444444442</v>
      </c>
      <c r="AS213" s="134">
        <f>SUM(AS209:AS212)</f>
        <v>2</v>
      </c>
      <c r="AT213" s="134"/>
      <c r="AU213" s="132"/>
      <c r="AV213" s="135"/>
      <c r="AW213" s="135"/>
      <c r="AX213" s="135"/>
      <c r="AY213" s="132"/>
      <c r="AZ213" s="132"/>
      <c r="BA213" s="132"/>
      <c r="BB213" s="132"/>
      <c r="BC213" s="136"/>
      <c r="BD213" s="135"/>
      <c r="BE213" s="135"/>
      <c r="BF213" s="137"/>
      <c r="BG213" s="137"/>
      <c r="BH213" s="239"/>
      <c r="BI213" s="239"/>
      <c r="BJ213" s="239"/>
      <c r="BK213" s="138"/>
      <c r="BL213" s="138"/>
      <c r="BM213" s="138"/>
      <c r="BN213" s="138"/>
      <c r="BO213" s="138"/>
      <c r="BP213" s="139"/>
      <c r="BQ213" s="139"/>
      <c r="BR213" s="139"/>
      <c r="BS213" s="139"/>
      <c r="BT213" s="140"/>
      <c r="BU213" s="140"/>
      <c r="BV213" s="140"/>
      <c r="BW213" s="132"/>
      <c r="BX213" s="132"/>
      <c r="BY213" s="132"/>
      <c r="BZ213" s="132"/>
      <c r="CA213" s="132"/>
      <c r="CB213" s="132"/>
      <c r="CC213" s="132"/>
      <c r="CD213" s="132"/>
      <c r="CE213" s="132"/>
      <c r="CF213" s="132"/>
      <c r="CG213" s="132"/>
      <c r="CH213" s="132"/>
      <c r="CI213" s="214"/>
      <c r="CJ213" s="132"/>
      <c r="CK213" s="135">
        <f>SUM(CK209:CK212)</f>
        <v>0</v>
      </c>
      <c r="CL213" s="132"/>
      <c r="CM213" s="135">
        <f>SUM(CM209:CM212)</f>
        <v>70.524200000000008</v>
      </c>
      <c r="CN213" s="135">
        <f>SUM(CN209:CN212)</f>
        <v>32.056454545454542</v>
      </c>
      <c r="CO213" s="135">
        <f>SUM(CO209:CO212)</f>
        <v>119483.33064208869</v>
      </c>
      <c r="CP213" s="135">
        <f>SUM(CP209:CP212)</f>
        <v>454045.592</v>
      </c>
      <c r="CQ213" s="135">
        <f>SUM(CQ209:CQ212)</f>
        <v>0.15645454545454385</v>
      </c>
      <c r="CR213" s="132"/>
      <c r="CS213" s="132"/>
      <c r="CT213" s="132"/>
      <c r="CU213" s="132"/>
      <c r="CV213" s="132"/>
      <c r="CW213" s="141"/>
      <c r="CY213" s="214"/>
      <c r="CZ213" s="214"/>
    </row>
    <row r="214" spans="1:104" s="18" customFormat="1" x14ac:dyDescent="0.25">
      <c r="A214" s="100">
        <v>4516</v>
      </c>
      <c r="B214" s="51" t="str">
        <f t="shared" si="11"/>
        <v>4516-4113-1</v>
      </c>
      <c r="C214" s="52">
        <v>80</v>
      </c>
      <c r="D214" s="53" t="s">
        <v>210</v>
      </c>
      <c r="E214" s="53" t="s">
        <v>262</v>
      </c>
      <c r="F214" s="53" t="s">
        <v>489</v>
      </c>
      <c r="G214" s="53"/>
      <c r="H214" s="53"/>
      <c r="I214" s="70"/>
      <c r="J214" s="54"/>
      <c r="K214" s="54"/>
      <c r="L214" s="54"/>
      <c r="M214" s="218"/>
      <c r="N214" s="54"/>
      <c r="O214" s="54"/>
      <c r="P214" s="51"/>
      <c r="Q214" s="218"/>
      <c r="R214" s="218"/>
      <c r="S214" s="51"/>
      <c r="T214" s="51"/>
      <c r="U214" s="51"/>
      <c r="V214" s="219"/>
      <c r="W214" s="219"/>
      <c r="X214" s="220"/>
      <c r="Y214" s="55"/>
      <c r="Z214" s="55"/>
      <c r="AA214" s="219"/>
      <c r="AB214" s="219"/>
      <c r="AC214" s="51"/>
      <c r="AD214" s="51"/>
      <c r="AE214" s="218"/>
      <c r="AF214" s="218"/>
      <c r="AG214" s="55"/>
      <c r="AH214" s="56">
        <v>1</v>
      </c>
      <c r="AI214" s="57">
        <v>44347</v>
      </c>
      <c r="AJ214" s="58" t="s">
        <v>257</v>
      </c>
      <c r="AK214" s="59" t="s">
        <v>209</v>
      </c>
      <c r="AL214" s="59" t="s">
        <v>216</v>
      </c>
      <c r="AM214" s="60">
        <v>0.25</v>
      </c>
      <c r="AN214" s="84">
        <v>0.2638888888888889</v>
      </c>
      <c r="AO214" s="84">
        <v>0.42708333333333331</v>
      </c>
      <c r="AP214" s="60">
        <v>0.43402777777777773</v>
      </c>
      <c r="AQ214" s="61">
        <f>IF(AP214&lt;AM214,(AP214+1)-AM214,AP214-AM214)</f>
        <v>0.18402777777777773</v>
      </c>
      <c r="AR214" s="61">
        <f>IF(AO214&lt;AN214,(AO214+1)-AN214,AO214-AN214)</f>
        <v>0.16319444444444442</v>
      </c>
      <c r="AS214" s="62">
        <f>IF(AR214&lt;&gt;0,1,"")</f>
        <v>1</v>
      </c>
      <c r="AT214" s="63">
        <f>IF(AM214&lt;&gt;0,AM214-(6/24)+1440,"")</f>
        <v>1440</v>
      </c>
      <c r="AU214" s="111">
        <v>22.2</v>
      </c>
      <c r="AV214" s="65"/>
      <c r="AW214" s="65"/>
      <c r="AX214" s="65"/>
      <c r="AY214" s="242">
        <v>29</v>
      </c>
      <c r="AZ214" s="66"/>
      <c r="BA214" s="64">
        <v>6.1</v>
      </c>
      <c r="BB214" s="66"/>
      <c r="BC214" s="51">
        <v>78372</v>
      </c>
      <c r="BD214" s="89">
        <f>BC214*0.0004536</f>
        <v>35.549539199999998</v>
      </c>
      <c r="BE214" s="67"/>
      <c r="BF214" s="68"/>
      <c r="BG214" s="68"/>
      <c r="BH214" s="69">
        <v>3</v>
      </c>
      <c r="BI214" s="70"/>
      <c r="BJ214" s="70"/>
      <c r="BK214" s="70"/>
      <c r="BL214" s="70"/>
      <c r="BM214" s="71"/>
      <c r="BN214" s="71"/>
      <c r="BO214" s="71"/>
      <c r="BP214" s="72">
        <v>3</v>
      </c>
      <c r="BQ214" s="73"/>
      <c r="BR214" s="73"/>
      <c r="BS214" s="73"/>
      <c r="BT214" s="74"/>
      <c r="BU214" s="75"/>
      <c r="BV214" s="74"/>
      <c r="BW214" s="51"/>
      <c r="BX214" s="51"/>
      <c r="BY214" s="51"/>
      <c r="BZ214" s="51"/>
      <c r="CA214" s="51"/>
      <c r="CB214" s="51"/>
      <c r="CC214" s="51"/>
      <c r="CD214" s="51"/>
      <c r="CE214" s="51"/>
      <c r="CF214" s="51"/>
      <c r="CG214" s="51"/>
      <c r="CH214" s="51"/>
      <c r="CI214" s="212">
        <v>35.624000000000002</v>
      </c>
      <c r="CJ214" s="51">
        <v>27858</v>
      </c>
      <c r="CK214" s="65">
        <f>((CJ214/3.8)*6.7)/1000</f>
        <v>49.118052631578948</v>
      </c>
      <c r="CL214" s="51"/>
      <c r="CM214" s="67">
        <f>((CL214*6.7)/1)/1000</f>
        <v>0</v>
      </c>
      <c r="CN214" s="67">
        <f>IF(A214="","",IF(CK214=0,CM214,CK214)/2.2)</f>
        <v>22.326387559808612</v>
      </c>
      <c r="CO214" s="67">
        <f>IF(A214="","",(CP214/$BD$4))</f>
        <v>7330.9083573865128</v>
      </c>
      <c r="CP214" s="67">
        <f>IF(A214="","",IF(CJ214="",(AJ214*$BA$4),CJ214))</f>
        <v>27858</v>
      </c>
      <c r="CQ214" s="242">
        <f>CN214-AU214</f>
        <v>0.12638755980861305</v>
      </c>
      <c r="CR214" s="67">
        <f>AY214-BA214</f>
        <v>22.9</v>
      </c>
      <c r="CS214" s="53"/>
      <c r="CT214" s="199">
        <v>44347</v>
      </c>
      <c r="CU214" s="200">
        <v>0.99652777777777779</v>
      </c>
      <c r="CV214" s="200">
        <v>4.1666666666666664E-2</v>
      </c>
      <c r="CW214" s="201" t="s">
        <v>523</v>
      </c>
      <c r="CY214" s="264" t="s">
        <v>697</v>
      </c>
      <c r="CZ214" s="228"/>
    </row>
    <row r="215" spans="1:104" s="18" customFormat="1" x14ac:dyDescent="0.25">
      <c r="A215" s="100">
        <v>4516</v>
      </c>
      <c r="B215" s="76" t="str">
        <f t="shared" si="11"/>
        <v>4516-4112-2</v>
      </c>
      <c r="C215" s="77">
        <v>80</v>
      </c>
      <c r="D215" s="83" t="s">
        <v>210</v>
      </c>
      <c r="E215" s="83" t="s">
        <v>262</v>
      </c>
      <c r="F215" s="83" t="s">
        <v>489</v>
      </c>
      <c r="G215" s="83"/>
      <c r="H215" s="76"/>
      <c r="I215" s="76"/>
      <c r="J215" s="78"/>
      <c r="K215" s="78"/>
      <c r="L215" s="78"/>
      <c r="M215" s="221"/>
      <c r="N215" s="78"/>
      <c r="O215" s="78"/>
      <c r="P215" s="76"/>
      <c r="Q215" s="221"/>
      <c r="R215" s="221"/>
      <c r="S215" s="76"/>
      <c r="T215" s="76"/>
      <c r="U215" s="76"/>
      <c r="V215" s="222"/>
      <c r="W215" s="222"/>
      <c r="X215" s="222"/>
      <c r="Y215" s="79"/>
      <c r="Z215" s="79"/>
      <c r="AA215" s="223"/>
      <c r="AB215" s="223"/>
      <c r="AC215" s="76"/>
      <c r="AD215" s="76"/>
      <c r="AE215" s="221"/>
      <c r="AF215" s="221"/>
      <c r="AG215" s="79"/>
      <c r="AH215" s="80">
        <v>2</v>
      </c>
      <c r="AI215" s="81">
        <v>44347</v>
      </c>
      <c r="AJ215" s="82" t="s">
        <v>215</v>
      </c>
      <c r="AK215" s="83" t="s">
        <v>216</v>
      </c>
      <c r="AL215" s="83" t="s">
        <v>209</v>
      </c>
      <c r="AM215" s="84">
        <v>0.49652777777777773</v>
      </c>
      <c r="AN215" s="84">
        <v>0.52083333333333337</v>
      </c>
      <c r="AO215" s="84">
        <v>0.6875</v>
      </c>
      <c r="AP215" s="84">
        <v>0.69444444444444453</v>
      </c>
      <c r="AQ215" s="85">
        <f>IF(AP215&lt;AM215,(AP215+1)-AM215,AP215-AM215)</f>
        <v>0.1979166666666668</v>
      </c>
      <c r="AR215" s="85">
        <f>IF(AO215&lt;AN215,(AO215+1)-AN215,AO215-AN215)</f>
        <v>0.16666666666666663</v>
      </c>
      <c r="AS215" s="86">
        <f>IF(AR215&lt;&gt;0,1,"")</f>
        <v>1</v>
      </c>
      <c r="AT215" s="87">
        <f>IF(AM215&lt;&gt;0,AM215-(6/24)+1440,"")</f>
        <v>1440.2465277777778</v>
      </c>
      <c r="AU215" s="88">
        <v>23.2</v>
      </c>
      <c r="AV215" s="89"/>
      <c r="AW215" s="89"/>
      <c r="AX215" s="89"/>
      <c r="AY215" s="111">
        <v>30</v>
      </c>
      <c r="AZ215" s="88"/>
      <c r="BA215" s="88">
        <v>6</v>
      </c>
      <c r="BB215" s="88"/>
      <c r="BC215" s="90" t="s">
        <v>690</v>
      </c>
      <c r="BD215" s="89">
        <f>BC215*0.0004536</f>
        <v>37.6265736</v>
      </c>
      <c r="BE215" s="91"/>
      <c r="BF215" s="92"/>
      <c r="BG215" s="92"/>
      <c r="BH215" s="80">
        <v>4</v>
      </c>
      <c r="BI215" s="93"/>
      <c r="BJ215" s="93"/>
      <c r="BK215" s="93"/>
      <c r="BL215" s="93"/>
      <c r="BM215" s="94"/>
      <c r="BN215" s="94"/>
      <c r="BO215" s="94"/>
      <c r="BP215" s="95">
        <v>4</v>
      </c>
      <c r="BQ215" s="96"/>
      <c r="BR215" s="96"/>
      <c r="BS215" s="96"/>
      <c r="BT215" s="97"/>
      <c r="BU215" s="98"/>
      <c r="BV215" s="97"/>
      <c r="BW215" s="76"/>
      <c r="BX215" s="76"/>
      <c r="BY215" s="76"/>
      <c r="BZ215" s="76"/>
      <c r="CA215" s="76"/>
      <c r="CB215" s="76"/>
      <c r="CC215" s="76"/>
      <c r="CD215" s="76"/>
      <c r="CE215" s="76"/>
      <c r="CF215" s="76"/>
      <c r="CG215" s="76"/>
      <c r="CH215" s="76"/>
      <c r="CI215" s="212">
        <v>37.706000000000003</v>
      </c>
      <c r="CJ215" s="76"/>
      <c r="CK215" s="89">
        <f>((CJ215/3.8)*6.7)/1000</f>
        <v>0</v>
      </c>
      <c r="CL215" s="76">
        <f>7371+278</f>
        <v>7649</v>
      </c>
      <c r="CM215" s="91">
        <f>((CL215*6.7)/1)/1000</f>
        <v>51.2483</v>
      </c>
      <c r="CN215" s="91">
        <f>IF(A215="","",IF(CK215=0,CM215,CK215)/2.2)</f>
        <v>23.294681818181818</v>
      </c>
      <c r="CO215" s="91">
        <f>IF(A215="","",(CP215/$BD$4))</f>
        <v>490824.63096929941</v>
      </c>
      <c r="CP215" s="91">
        <f>IF(A215="","",IF(CJ215="",(AJ215*$BA$4),CJ215))</f>
        <v>1865170.304</v>
      </c>
      <c r="CQ215" s="99">
        <f>CN215-AU215</f>
        <v>9.4681818181818755E-2</v>
      </c>
      <c r="CR215" s="91">
        <f>AY215-BA215</f>
        <v>24</v>
      </c>
      <c r="CS215" s="168"/>
      <c r="CT215" s="81">
        <v>44347</v>
      </c>
      <c r="CU215" s="192">
        <v>0.4861111111111111</v>
      </c>
      <c r="CV215" s="192">
        <v>0.52083333333333337</v>
      </c>
      <c r="CW215" s="169" t="s">
        <v>522</v>
      </c>
      <c r="CY215" s="264" t="s">
        <v>697</v>
      </c>
      <c r="CZ215" s="83" t="s">
        <v>142</v>
      </c>
    </row>
    <row r="216" spans="1:104" s="18" customFormat="1" hidden="1" x14ac:dyDescent="0.25">
      <c r="A216" s="100"/>
      <c r="B216" s="76" t="str">
        <f t="shared" si="11"/>
        <v/>
      </c>
      <c r="C216" s="77" t="s">
        <v>142</v>
      </c>
      <c r="D216" s="83"/>
      <c r="E216" s="83"/>
      <c r="F216" s="83"/>
      <c r="G216" s="76"/>
      <c r="H216" s="76"/>
      <c r="I216" s="76"/>
      <c r="J216" s="78"/>
      <c r="K216" s="78"/>
      <c r="L216" s="78"/>
      <c r="M216" s="221"/>
      <c r="N216" s="78"/>
      <c r="O216" s="78"/>
      <c r="P216" s="76"/>
      <c r="Q216" s="221"/>
      <c r="R216" s="221"/>
      <c r="S216" s="76"/>
      <c r="T216" s="76"/>
      <c r="U216" s="76"/>
      <c r="V216" s="222"/>
      <c r="W216" s="222"/>
      <c r="X216" s="222"/>
      <c r="Y216" s="79"/>
      <c r="Z216" s="79"/>
      <c r="AA216" s="223"/>
      <c r="AB216" s="223"/>
      <c r="AC216" s="76"/>
      <c r="AD216" s="76"/>
      <c r="AE216" s="221"/>
      <c r="AF216" s="221"/>
      <c r="AG216" s="79"/>
      <c r="AH216" s="80">
        <v>3</v>
      </c>
      <c r="AI216" s="81"/>
      <c r="AJ216" s="82"/>
      <c r="AK216" s="83"/>
      <c r="AL216" s="83"/>
      <c r="AM216" s="84"/>
      <c r="AN216" s="84"/>
      <c r="AO216" s="84"/>
      <c r="AP216" s="84"/>
      <c r="AQ216" s="85">
        <f>IF(AP216&lt;AM216,(AP216+1)-AM216,AP216-AM216)</f>
        <v>0</v>
      </c>
      <c r="AR216" s="85">
        <f>IF(AO216&lt;AN216,(AO216+1)-AN216,AO216-AN216)</f>
        <v>0</v>
      </c>
      <c r="AS216" s="86" t="str">
        <f>IF(AR216&lt;&gt;0,1,"")</f>
        <v/>
      </c>
      <c r="AT216" s="87" t="str">
        <f>IF(AM216&lt;&gt;0,AM216-(6/24)+1440,"")</f>
        <v/>
      </c>
      <c r="AU216" s="88"/>
      <c r="AV216" s="89"/>
      <c r="AW216" s="89"/>
      <c r="AX216" s="89"/>
      <c r="AY216" s="88"/>
      <c r="AZ216" s="88"/>
      <c r="BA216" s="88"/>
      <c r="BB216" s="88"/>
      <c r="BC216" s="101"/>
      <c r="BD216" s="89">
        <f>BC216*0.0004536</f>
        <v>0</v>
      </c>
      <c r="BE216" s="91"/>
      <c r="BF216" s="92"/>
      <c r="BG216" s="92"/>
      <c r="BH216" s="80"/>
      <c r="BI216" s="93"/>
      <c r="BJ216" s="93"/>
      <c r="BK216" s="93"/>
      <c r="BL216" s="93"/>
      <c r="BM216" s="94"/>
      <c r="BN216" s="94"/>
      <c r="BO216" s="94"/>
      <c r="BP216" s="95"/>
      <c r="BQ216" s="96"/>
      <c r="BR216" s="96"/>
      <c r="BS216" s="96"/>
      <c r="BT216" s="97"/>
      <c r="BU216" s="98"/>
      <c r="BV216" s="97"/>
      <c r="BW216" s="76"/>
      <c r="BX216" s="76"/>
      <c r="BY216" s="76"/>
      <c r="BZ216" s="76"/>
      <c r="CA216" s="76"/>
      <c r="CB216" s="76"/>
      <c r="CC216" s="76"/>
      <c r="CD216" s="76"/>
      <c r="CE216" s="76"/>
      <c r="CF216" s="76"/>
      <c r="CG216" s="76"/>
      <c r="CH216" s="76"/>
      <c r="CI216" s="212"/>
      <c r="CJ216" s="76"/>
      <c r="CK216" s="89">
        <f>((CJ216/3.8)*6.7)/1000</f>
        <v>0</v>
      </c>
      <c r="CL216" s="76"/>
      <c r="CM216" s="91">
        <f>((CL216*6.7)/1)/1000</f>
        <v>0</v>
      </c>
      <c r="CN216" s="91" t="str">
        <f>IF(A216="","",IF(CK216=0,CM216,CK216)/2.2)</f>
        <v/>
      </c>
      <c r="CO216" s="91" t="str">
        <f>IF(A216="","",(CP216/$BD$4))</f>
        <v/>
      </c>
      <c r="CP216" s="91" t="str">
        <f>IF(A216="","",IF(CJ216="",(AJ216*$BA$4),CJ216))</f>
        <v/>
      </c>
      <c r="CQ216" s="99"/>
      <c r="CR216" s="91">
        <f>AY216-BA216</f>
        <v>0</v>
      </c>
      <c r="CS216" s="83" t="s">
        <v>142</v>
      </c>
      <c r="CT216" s="81"/>
      <c r="CU216" s="192"/>
      <c r="CV216" s="192"/>
      <c r="CW216" s="169"/>
      <c r="CY216" s="264"/>
      <c r="CZ216" s="76"/>
    </row>
    <row r="217" spans="1:104" s="18" customFormat="1" hidden="1" x14ac:dyDescent="0.25">
      <c r="A217" s="100"/>
      <c r="B217" s="76" t="str">
        <f t="shared" si="11"/>
        <v/>
      </c>
      <c r="C217" s="77"/>
      <c r="D217" s="83"/>
      <c r="E217" s="83"/>
      <c r="F217" s="83"/>
      <c r="G217" s="76"/>
      <c r="H217" s="76"/>
      <c r="I217" s="76"/>
      <c r="J217" s="78"/>
      <c r="K217" s="78"/>
      <c r="L217" s="78"/>
      <c r="M217" s="221"/>
      <c r="N217" s="78"/>
      <c r="O217" s="78"/>
      <c r="P217" s="76"/>
      <c r="Q217" s="221"/>
      <c r="R217" s="221"/>
      <c r="S217" s="76"/>
      <c r="T217" s="76"/>
      <c r="U217" s="76"/>
      <c r="V217" s="222"/>
      <c r="W217" s="222"/>
      <c r="X217" s="222"/>
      <c r="Y217" s="79"/>
      <c r="Z217" s="79"/>
      <c r="AA217" s="223"/>
      <c r="AB217" s="223"/>
      <c r="AC217" s="76"/>
      <c r="AD217" s="76"/>
      <c r="AE217" s="221"/>
      <c r="AF217" s="221"/>
      <c r="AG217" s="79"/>
      <c r="AH217" s="102">
        <v>4</v>
      </c>
      <c r="AI217" s="103"/>
      <c r="AJ217" s="104"/>
      <c r="AK217" s="105"/>
      <c r="AL217" s="106"/>
      <c r="AM217" s="107"/>
      <c r="AN217" s="107"/>
      <c r="AO217" s="107"/>
      <c r="AP217" s="107"/>
      <c r="AQ217" s="108">
        <f>IF(AP217&lt;AM217,(AP217+1)-AM217,AP217-AM217)</f>
        <v>0</v>
      </c>
      <c r="AR217" s="108">
        <f>IF(AO217&lt;AN217,(AO217+1)-AN217,AO217-AN217)</f>
        <v>0</v>
      </c>
      <c r="AS217" s="109" t="str">
        <f>IF(AR217&lt;&gt;0,1,"")</f>
        <v/>
      </c>
      <c r="AT217" s="110" t="str">
        <f>IF(AM217&lt;&gt;0,AM217-(6/24)+1440,"")</f>
        <v/>
      </c>
      <c r="AU217" s="111"/>
      <c r="AV217" s="112"/>
      <c r="AW217" s="112"/>
      <c r="AX217" s="112"/>
      <c r="AY217" s="111"/>
      <c r="AZ217" s="111"/>
      <c r="BA217" s="111"/>
      <c r="BB217" s="111"/>
      <c r="BC217" s="113"/>
      <c r="BD217" s="112">
        <f>BC217*0.0004536</f>
        <v>0</v>
      </c>
      <c r="BE217" s="114"/>
      <c r="BF217" s="115"/>
      <c r="BG217" s="115"/>
      <c r="BH217" s="102"/>
      <c r="BI217" s="116"/>
      <c r="BJ217" s="116"/>
      <c r="BK217" s="116"/>
      <c r="BL217" s="116"/>
      <c r="BM217" s="117"/>
      <c r="BN217" s="117"/>
      <c r="BO217" s="117"/>
      <c r="BP217" s="118"/>
      <c r="BQ217" s="119"/>
      <c r="BR217" s="119"/>
      <c r="BS217" s="119"/>
      <c r="BT217" s="120"/>
      <c r="BU217" s="121"/>
      <c r="BV217" s="120"/>
      <c r="BW217" s="122"/>
      <c r="BX217" s="122"/>
      <c r="BY217" s="122"/>
      <c r="BZ217" s="122"/>
      <c r="CA217" s="122"/>
      <c r="CB217" s="122"/>
      <c r="CC217" s="122"/>
      <c r="CD217" s="122"/>
      <c r="CE217" s="122"/>
      <c r="CF217" s="122"/>
      <c r="CG217" s="122"/>
      <c r="CH217" s="122"/>
      <c r="CI217" s="213"/>
      <c r="CJ217" s="122"/>
      <c r="CK217" s="112">
        <f>((CJ217/3.8)*6.7)/1000</f>
        <v>0</v>
      </c>
      <c r="CL217" s="122"/>
      <c r="CM217" s="114">
        <f>((CL217*6.7)/1)/1000</f>
        <v>0</v>
      </c>
      <c r="CN217" s="114" t="str">
        <f>IF(A217="","",IF(CK217=0,CM217,CK217)/2.2)</f>
        <v/>
      </c>
      <c r="CO217" s="114" t="str">
        <f>IF(A217="","",(CP217/$BD$4))</f>
        <v/>
      </c>
      <c r="CP217" s="114" t="str">
        <f>IF(A217="","",IF(CJ217="",(AJ217*$BA$4),CJ217))</f>
        <v/>
      </c>
      <c r="CQ217" s="123"/>
      <c r="CR217" s="114">
        <f>AY217-BA217</f>
        <v>0</v>
      </c>
      <c r="CS217" s="122"/>
      <c r="CT217" s="202"/>
      <c r="CU217" s="203"/>
      <c r="CV217" s="203"/>
      <c r="CW217" s="204"/>
      <c r="CY217" s="265"/>
      <c r="CZ217" s="76"/>
    </row>
    <row r="218" spans="1:104" s="18" customFormat="1" ht="13.8" hidden="1" thickBot="1" x14ac:dyDescent="0.3">
      <c r="A218" s="124"/>
      <c r="B218" s="125" t="str">
        <f t="shared" si="11"/>
        <v/>
      </c>
      <c r="C218" s="126"/>
      <c r="D218" s="127"/>
      <c r="E218" s="127"/>
      <c r="F218" s="127"/>
      <c r="G218" s="127"/>
      <c r="H218" s="127"/>
      <c r="I218" s="128"/>
      <c r="J218" s="128"/>
      <c r="K218" s="128"/>
      <c r="L218" s="128"/>
      <c r="M218" s="224"/>
      <c r="N218" s="128"/>
      <c r="O218" s="128"/>
      <c r="P218" s="125"/>
      <c r="Q218" s="224"/>
      <c r="R218" s="224"/>
      <c r="S218" s="125"/>
      <c r="T218" s="125"/>
      <c r="U218" s="125"/>
      <c r="V218" s="225"/>
      <c r="W218" s="225"/>
      <c r="X218" s="225"/>
      <c r="Y218" s="129"/>
      <c r="Z218" s="129"/>
      <c r="AA218" s="226"/>
      <c r="AB218" s="226"/>
      <c r="AC218" s="125"/>
      <c r="AD218" s="125"/>
      <c r="AE218" s="224"/>
      <c r="AF218" s="224"/>
      <c r="AG218" s="130"/>
      <c r="AH218" s="238" t="s">
        <v>141</v>
      </c>
      <c r="AI218" s="239"/>
      <c r="AJ218" s="131"/>
      <c r="AK218" s="132"/>
      <c r="AL218" s="132"/>
      <c r="AM218" s="132"/>
      <c r="AN218" s="132"/>
      <c r="AO218" s="132"/>
      <c r="AP218" s="133"/>
      <c r="AQ218" s="133">
        <f>SUM(AQ214:AQ217)</f>
        <v>0.38194444444444453</v>
      </c>
      <c r="AR218" s="133">
        <f>SUM(AR214:AR217)</f>
        <v>0.32986111111111105</v>
      </c>
      <c r="AS218" s="134">
        <f>SUM(AS214:AS217)</f>
        <v>2</v>
      </c>
      <c r="AT218" s="134"/>
      <c r="AU218" s="132"/>
      <c r="AV218" s="135"/>
      <c r="AW218" s="135"/>
      <c r="AX218" s="135"/>
      <c r="AY218" s="132"/>
      <c r="AZ218" s="132"/>
      <c r="BA218" s="132"/>
      <c r="BB218" s="132"/>
      <c r="BC218" s="136"/>
      <c r="BD218" s="135"/>
      <c r="BE218" s="135"/>
      <c r="BF218" s="137"/>
      <c r="BG218" s="137"/>
      <c r="BH218" s="239"/>
      <c r="BI218" s="239"/>
      <c r="BJ218" s="239"/>
      <c r="BK218" s="138"/>
      <c r="BL218" s="138"/>
      <c r="BM218" s="138"/>
      <c r="BN218" s="138"/>
      <c r="BO218" s="138"/>
      <c r="BP218" s="139"/>
      <c r="BQ218" s="139"/>
      <c r="BR218" s="139"/>
      <c r="BS218" s="139"/>
      <c r="BT218" s="140"/>
      <c r="BU218" s="140"/>
      <c r="BV218" s="140"/>
      <c r="BW218" s="132"/>
      <c r="BX218" s="132"/>
      <c r="BY218" s="132"/>
      <c r="BZ218" s="132"/>
      <c r="CA218" s="132"/>
      <c r="CB218" s="132"/>
      <c r="CC218" s="132"/>
      <c r="CD218" s="132"/>
      <c r="CE218" s="132"/>
      <c r="CF218" s="132"/>
      <c r="CG218" s="132"/>
      <c r="CH218" s="132"/>
      <c r="CI218" s="214"/>
      <c r="CJ218" s="132"/>
      <c r="CK218" s="135">
        <f>SUM(CK214:CK217)</f>
        <v>49.118052631578948</v>
      </c>
      <c r="CL218" s="132"/>
      <c r="CM218" s="135">
        <f>SUM(CM214:CM217)</f>
        <v>51.2483</v>
      </c>
      <c r="CN218" s="135">
        <f>SUM(CN214:CN217)</f>
        <v>45.62106937799043</v>
      </c>
      <c r="CO218" s="135">
        <f>SUM(CO214:CO217)</f>
        <v>498155.53932668595</v>
      </c>
      <c r="CP218" s="135">
        <f>SUM(CP214:CP217)</f>
        <v>1893028.304</v>
      </c>
      <c r="CQ218" s="135">
        <f>SUM(CQ214:CQ217)</f>
        <v>0.2210693779904318</v>
      </c>
      <c r="CR218" s="132"/>
      <c r="CS218" s="132"/>
      <c r="CT218" s="132"/>
      <c r="CU218" s="132"/>
      <c r="CV218" s="132"/>
      <c r="CW218" s="141"/>
      <c r="CY218" s="214"/>
      <c r="CZ218" s="214"/>
    </row>
    <row r="219" spans="1:104" hidden="1" x14ac:dyDescent="0.25"/>
    <row r="220" spans="1:104" hidden="1" x14ac:dyDescent="0.25"/>
    <row r="221" spans="1:104" hidden="1" x14ac:dyDescent="0.25"/>
    <row r="222" spans="1:104" hidden="1" x14ac:dyDescent="0.25"/>
    <row r="223" spans="1:104" hidden="1" x14ac:dyDescent="0.25"/>
    <row r="224" spans="1:10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1045976" customFormat="1" x14ac:dyDescent="0.25"/>
  </sheetData>
  <autoFilter ref="AH8:AL275" xr:uid="{00000000-0001-0000-0100-000000000000}">
    <filterColumn colId="3">
      <customFilters>
        <customFilter operator="notEqual" val=" "/>
      </customFilters>
    </filterColumn>
  </autoFilter>
  <mergeCells count="44">
    <mergeCell ref="CT6:CW6"/>
    <mergeCell ref="BC7:BD7"/>
    <mergeCell ref="CW7:CW8"/>
    <mergeCell ref="CV7:CV8"/>
    <mergeCell ref="CU7:CU8"/>
    <mergeCell ref="CT7:CT8"/>
    <mergeCell ref="CS7:CS8"/>
    <mergeCell ref="CR7:CR8"/>
    <mergeCell ref="CQ7:CQ8"/>
    <mergeCell ref="CP7:CP8"/>
    <mergeCell ref="CO7:CO8"/>
    <mergeCell ref="CN7:CN8"/>
    <mergeCell ref="CM7:CM8"/>
    <mergeCell ref="BH7:BJ7"/>
    <mergeCell ref="BP7:BT7"/>
    <mergeCell ref="CY7:CZ7"/>
    <mergeCell ref="AS7:AS8"/>
    <mergeCell ref="CL7:CL8"/>
    <mergeCell ref="CK7:CK8"/>
    <mergeCell ref="CJ7:CJ8"/>
    <mergeCell ref="AT7:AT8"/>
    <mergeCell ref="BU7:BV7"/>
    <mergeCell ref="B7:B8"/>
    <mergeCell ref="A7:A8"/>
    <mergeCell ref="D7:I7"/>
    <mergeCell ref="J7:O7"/>
    <mergeCell ref="AB7:AC7"/>
    <mergeCell ref="P7:Q7"/>
    <mergeCell ref="R7:S7"/>
    <mergeCell ref="T7:U7"/>
    <mergeCell ref="V7:W7"/>
    <mergeCell ref="X7:Y7"/>
    <mergeCell ref="Z7:AA7"/>
    <mergeCell ref="AD7:AE7"/>
    <mergeCell ref="AF7:AG7"/>
    <mergeCell ref="CE7:CG7"/>
    <mergeCell ref="CI7:CI8"/>
    <mergeCell ref="BW7:BZ7"/>
    <mergeCell ref="CA7:CD7"/>
    <mergeCell ref="AU7:BA7"/>
    <mergeCell ref="BE7:BG7"/>
    <mergeCell ref="AH7:AP7"/>
    <mergeCell ref="AQ7:AQ8"/>
    <mergeCell ref="AR7:AR8"/>
  </mergeCells>
  <phoneticPr fontId="3" type="noConversion"/>
  <pageMargins left="0.43307086614173229" right="0.47244094488188981" top="0.39370078740157483" bottom="0.6" header="0" footer="0"/>
  <pageSetup scale="56" orientation="landscape" r:id="rId1"/>
  <headerFooter alignWithMargins="0">
    <oddFooter>&amp;C&amp;P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B620B-FD3F-4F0C-9777-3A41D5BFDF5D}">
  <sheetPr codeName="Hoja2" filterMode="1">
    <tabColor rgb="FF002060"/>
  </sheetPr>
  <dimension ref="A1:CZ1047058"/>
  <sheetViews>
    <sheetView topLeftCell="A4" zoomScale="87" zoomScaleNormal="87" workbookViewId="0">
      <pane xSplit="2" ySplit="5" topLeftCell="BD194" activePane="bottomRight" state="frozen"/>
      <selection pane="topRight" activeCell="G60" sqref="G60"/>
      <selection pane="bottomLeft" activeCell="G60" sqref="G60"/>
      <selection pane="bottomRight" activeCell="CL9" sqref="CL9:CL229"/>
    </sheetView>
  </sheetViews>
  <sheetFormatPr baseColWidth="10" defaultColWidth="11.44140625" defaultRowHeight="13.2" outlineLevelRow="1" outlineLevelCol="1" x14ac:dyDescent="0.25"/>
  <cols>
    <col min="1" max="1" width="14" style="1" customWidth="1"/>
    <col min="2" max="2" width="16.44140625" style="1" customWidth="1"/>
    <col min="3" max="3" width="13.6640625" style="1" customWidth="1"/>
    <col min="4" max="4" width="13.109375" style="1" hidden="1" customWidth="1"/>
    <col min="5" max="5" width="14.6640625" style="1" hidden="1" customWidth="1"/>
    <col min="6" max="6" width="20.88671875" style="1" hidden="1" customWidth="1"/>
    <col min="7" max="7" width="19.88671875" style="1" hidden="1" customWidth="1"/>
    <col min="8" max="8" width="19.6640625" style="1" hidden="1" customWidth="1"/>
    <col min="9" max="9" width="14.33203125" style="8" hidden="1" customWidth="1"/>
    <col min="10" max="10" width="4" style="8" hidden="1" customWidth="1" outlineLevel="1"/>
    <col min="11" max="11" width="4.44140625" style="8" hidden="1" customWidth="1" outlineLevel="1"/>
    <col min="12" max="12" width="3.88671875" style="8" hidden="1" customWidth="1" outlineLevel="1"/>
    <col min="13" max="13" width="4.109375" style="8" hidden="1" customWidth="1" outlineLevel="1"/>
    <col min="14" max="14" width="4.44140625" style="8" hidden="1" customWidth="1" outlineLevel="1"/>
    <col min="15" max="15" width="5.88671875" style="8" hidden="1" customWidth="1" outlineLevel="1"/>
    <col min="16" max="16" width="5.88671875" style="1" hidden="1" customWidth="1" outlineLevel="1"/>
    <col min="17" max="18" width="5.88671875" hidden="1" customWidth="1" outlineLevel="1"/>
    <col min="19" max="21" width="5.88671875" style="1" hidden="1" customWidth="1" outlineLevel="1"/>
    <col min="22" max="22" width="5.88671875" style="46" hidden="1" customWidth="1" outlineLevel="1"/>
    <col min="23" max="24" width="5.88671875" style="47" hidden="1" customWidth="1" outlineLevel="1"/>
    <col min="25" max="25" width="6" style="12" hidden="1" customWidth="1" outlineLevel="1"/>
    <col min="26" max="26" width="9" style="12" hidden="1" customWidth="1" outlineLevel="1"/>
    <col min="27" max="28" width="5.88671875" style="12" hidden="1" customWidth="1" outlineLevel="1"/>
    <col min="29" max="29" width="6.5546875" style="1" hidden="1" customWidth="1" outlineLevel="1"/>
    <col min="30" max="30" width="6" style="1" hidden="1" customWidth="1" outlineLevel="1"/>
    <col min="31" max="32" width="5.88671875" style="1" hidden="1" customWidth="1" outlineLevel="1"/>
    <col min="33" max="33" width="5.88671875" style="12" hidden="1" customWidth="1" outlineLevel="1"/>
    <col min="34" max="34" width="10.5546875" style="12" customWidth="1" collapsed="1"/>
    <col min="35" max="35" width="14" style="12" customWidth="1"/>
    <col min="36" max="36" width="10.5546875" style="12" customWidth="1"/>
    <col min="37" max="37" width="11.44140625" style="1" customWidth="1"/>
    <col min="38" max="38" width="11.5546875" style="1" customWidth="1"/>
    <col min="39" max="39" width="12.6640625" style="1" customWidth="1"/>
    <col min="40" max="40" width="12" style="1" customWidth="1"/>
    <col min="41" max="41" width="11.88671875" style="1" customWidth="1"/>
    <col min="42" max="42" width="13.6640625" style="8" customWidth="1"/>
    <col min="43" max="43" width="12.6640625" style="8" customWidth="1"/>
    <col min="44" max="44" width="13" style="8" customWidth="1"/>
    <col min="45" max="45" width="10.5546875" style="1" customWidth="1"/>
    <col min="46" max="46" width="13.6640625" style="1" customWidth="1"/>
    <col min="47" max="47" width="13.88671875" style="1" customWidth="1"/>
    <col min="48" max="48" width="17" style="1" hidden="1" customWidth="1"/>
    <col min="49" max="49" width="18.6640625" style="1" hidden="1" customWidth="1"/>
    <col min="50" max="50" width="16.44140625" style="1" hidden="1" customWidth="1"/>
    <col min="51" max="51" width="13.44140625" style="1" customWidth="1"/>
    <col min="52" max="52" width="17.5546875" style="1" hidden="1" customWidth="1"/>
    <col min="53" max="53" width="11.88671875" style="1" customWidth="1"/>
    <col min="54" max="54" width="17.33203125" style="1" hidden="1" customWidth="1"/>
    <col min="55" max="55" width="12.33203125" style="1" customWidth="1"/>
    <col min="56" max="56" width="16.6640625" style="1" customWidth="1"/>
    <col min="57" max="57" width="6.109375" style="35" hidden="1" customWidth="1" outlineLevel="1"/>
    <col min="58" max="59" width="6.6640625" style="13" hidden="1" customWidth="1" outlineLevel="1"/>
    <col min="60" max="60" width="13" style="16" hidden="1" customWidth="1" outlineLevel="1"/>
    <col min="61" max="61" width="14.88671875" style="16" hidden="1" customWidth="1" outlineLevel="1"/>
    <col min="62" max="62" width="14.109375" style="16" hidden="1" customWidth="1" outlineLevel="1"/>
    <col min="63" max="63" width="25.6640625" style="16" hidden="1" customWidth="1" outlineLevel="1"/>
    <col min="64" max="64" width="29.33203125" style="16" hidden="1" customWidth="1" outlineLevel="1"/>
    <col min="65" max="65" width="17" style="16" hidden="1" customWidth="1" outlineLevel="1"/>
    <col min="66" max="66" width="15" style="16" hidden="1" customWidth="1" outlineLevel="1"/>
    <col min="67" max="67" width="37.109375" style="16" hidden="1" customWidth="1" outlineLevel="1"/>
    <col min="68" max="69" width="11.44140625" style="17" hidden="1" customWidth="1" outlineLevel="1"/>
    <col min="70" max="71" width="11.44140625" style="1" hidden="1" customWidth="1" outlineLevel="1"/>
    <col min="72" max="72" width="12.33203125" style="10" hidden="1" customWidth="1" outlineLevel="1"/>
    <col min="73" max="73" width="5.44140625" style="10" hidden="1" customWidth="1" outlineLevel="1"/>
    <col min="74" max="74" width="4.6640625" style="10" hidden="1" customWidth="1" outlineLevel="1"/>
    <col min="75" max="75" width="11.44140625" style="1" hidden="1" customWidth="1" outlineLevel="1"/>
    <col min="76" max="76" width="14" style="1" hidden="1" customWidth="1" outlineLevel="1"/>
    <col min="77" max="77" width="25.33203125" style="1" hidden="1" customWidth="1" outlineLevel="1"/>
    <col min="78" max="78" width="23.44140625" style="1" hidden="1" customWidth="1" outlineLevel="1"/>
    <col min="79" max="85" width="11.44140625" style="1" hidden="1" customWidth="1" outlineLevel="1"/>
    <col min="86" max="86" width="36.33203125" style="1" hidden="1" customWidth="1" outlineLevel="1"/>
    <col min="87" max="87" width="19.5546875" style="1" customWidth="1" collapsed="1"/>
    <col min="88" max="88" width="16.44140625" style="1" customWidth="1" outlineLevel="1"/>
    <col min="89" max="89" width="18.6640625" style="1" customWidth="1" outlineLevel="1"/>
    <col min="90" max="90" width="14.5546875" style="1" customWidth="1" outlineLevel="1"/>
    <col min="91" max="94" width="17.44140625" style="1" customWidth="1" outlineLevel="1"/>
    <col min="95" max="95" width="18.5546875" style="1" customWidth="1" outlineLevel="1"/>
    <col min="96" max="96" width="14.44140625" style="1" customWidth="1" outlineLevel="1"/>
    <col min="97" max="97" width="52.109375" style="1" customWidth="1" outlineLevel="1"/>
    <col min="98" max="98" width="17.109375" style="1" customWidth="1" outlineLevel="1"/>
    <col min="99" max="99" width="12" style="1" customWidth="1" outlineLevel="1"/>
    <col min="100" max="100" width="12.109375" style="1" customWidth="1" outlineLevel="1"/>
    <col min="101" max="101" width="13.5546875" style="1" customWidth="1" outlineLevel="1"/>
    <col min="102" max="102" width="6.44140625" customWidth="1" outlineLevel="1"/>
    <col min="104" max="104" width="91.88671875" customWidth="1"/>
    <col min="105" max="16384" width="11.44140625" style="1"/>
  </cols>
  <sheetData>
    <row r="1" spans="1:104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V1" s="1"/>
      <c r="AS1" s="1"/>
      <c r="AT1" s="1"/>
      <c r="AU1" s="1"/>
      <c r="AV1" s="1"/>
      <c r="AW1" s="1"/>
      <c r="AX1" s="1"/>
      <c r="AY1" s="32"/>
      <c r="AZ1" s="32"/>
      <c r="BA1" s="29"/>
      <c r="BB1" s="29"/>
      <c r="BC1" s="29"/>
      <c r="BD1" s="1"/>
      <c r="BE1" s="14"/>
      <c r="BF1" s="15"/>
      <c r="BG1" s="15"/>
      <c r="BH1" s="15"/>
      <c r="BI1" s="6"/>
      <c r="BJ1" s="6"/>
      <c r="BK1" s="6"/>
      <c r="BL1" s="6"/>
      <c r="BM1" s="6"/>
      <c r="BN1" s="6"/>
      <c r="BO1" s="6"/>
      <c r="BP1" s="6"/>
      <c r="BQ1" s="6"/>
      <c r="BT1" s="9"/>
      <c r="BU1" s="9"/>
      <c r="BV1" s="9"/>
    </row>
    <row r="2" spans="1:104" customFormat="1" ht="13.8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V2" s="1"/>
      <c r="AS2" s="1"/>
      <c r="AT2" s="1"/>
      <c r="AU2" s="19" t="s">
        <v>0</v>
      </c>
      <c r="AV2" s="19"/>
      <c r="AW2" s="19" t="s">
        <v>1</v>
      </c>
      <c r="AX2" s="19"/>
      <c r="AY2" s="33" t="s">
        <v>2</v>
      </c>
      <c r="AZ2" s="33"/>
      <c r="BA2" s="30" t="s">
        <v>3</v>
      </c>
      <c r="BB2" s="30"/>
      <c r="BC2" s="31"/>
      <c r="BD2" s="20"/>
      <c r="BE2" s="14"/>
      <c r="BF2" s="15"/>
      <c r="BG2" s="15"/>
      <c r="BH2" s="15"/>
      <c r="BI2" s="6"/>
      <c r="BJ2" s="6"/>
      <c r="BK2" s="6"/>
      <c r="BL2" s="6"/>
      <c r="BM2" s="6"/>
      <c r="BN2" s="6"/>
      <c r="BO2" s="6"/>
      <c r="BP2" s="6"/>
      <c r="BQ2" s="6"/>
      <c r="BT2" s="9"/>
      <c r="BU2" s="9"/>
      <c r="BV2" s="9"/>
    </row>
    <row r="3" spans="1:104" customFormat="1" ht="13.8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V3" s="1"/>
      <c r="Y3">
        <f>[2]TIEMPOS!N143</f>
        <v>23038</v>
      </c>
      <c r="Z3">
        <f>[2]TIEMPOS!O143</f>
        <v>61660.850000000006</v>
      </c>
      <c r="AC3" t="e">
        <f>[2]TIEMPOS!P143</f>
        <v>#REF!</v>
      </c>
      <c r="AD3">
        <f>[2]TIEMPOS!Q143</f>
        <v>61660</v>
      </c>
      <c r="AG3">
        <f>[2]TIEMPOS!R143</f>
        <v>51.000000000349246</v>
      </c>
      <c r="AS3" s="1"/>
      <c r="AT3" s="1"/>
      <c r="AU3" s="20" t="s">
        <v>4</v>
      </c>
      <c r="AV3" s="20">
        <v>0.12</v>
      </c>
      <c r="AW3" s="20">
        <v>1000</v>
      </c>
      <c r="AX3" s="20"/>
      <c r="AY3" s="34">
        <f>+AV3*AW3</f>
        <v>120</v>
      </c>
      <c r="AZ3" s="34"/>
      <c r="BA3" s="31"/>
      <c r="BB3" s="31"/>
      <c r="BC3" s="31"/>
      <c r="BD3" s="20"/>
      <c r="BE3" s="14"/>
      <c r="BF3" s="15"/>
      <c r="BG3" s="15"/>
      <c r="BH3" s="15"/>
      <c r="BI3" s="6"/>
      <c r="BJ3" s="6"/>
      <c r="BK3" s="6"/>
      <c r="BL3" s="6"/>
      <c r="BM3" s="6"/>
      <c r="BN3" s="6"/>
      <c r="BO3" s="6"/>
      <c r="BP3" s="6"/>
      <c r="BQ3" s="6"/>
      <c r="BT3" s="9"/>
      <c r="BU3" s="9"/>
      <c r="BV3" s="9"/>
    </row>
    <row r="4" spans="1:104" customFormat="1" ht="15.6" x14ac:dyDescent="0.3">
      <c r="A4" s="1"/>
      <c r="B4" s="193" t="s">
        <v>179</v>
      </c>
      <c r="C4" s="193" t="s">
        <v>180</v>
      </c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1"/>
      <c r="V4" s="11"/>
      <c r="W4" s="3"/>
      <c r="X4" s="3"/>
      <c r="AC4" s="4"/>
      <c r="AD4" s="5"/>
      <c r="AE4" s="5"/>
      <c r="AF4" s="5"/>
      <c r="AS4" s="1"/>
      <c r="AT4" s="1"/>
      <c r="AU4" s="21" t="s">
        <v>7</v>
      </c>
      <c r="AV4" s="21"/>
      <c r="AW4" s="21">
        <v>0.453592</v>
      </c>
      <c r="AX4" s="21"/>
      <c r="AY4" s="21">
        <v>1000</v>
      </c>
      <c r="AZ4" s="21"/>
      <c r="BA4" s="21">
        <f>+AW4*AY4</f>
        <v>453.59199999999998</v>
      </c>
      <c r="BB4" s="21"/>
      <c r="BC4" s="21" t="s">
        <v>8</v>
      </c>
      <c r="BD4" s="21">
        <f>609.76/160.46</f>
        <v>3.8000747849931447</v>
      </c>
      <c r="BE4" s="14"/>
      <c r="BF4" s="15"/>
      <c r="BG4" s="15"/>
      <c r="BH4" s="15"/>
      <c r="BI4" s="6"/>
      <c r="BJ4" s="6"/>
      <c r="BK4" s="6"/>
      <c r="BL4" s="6"/>
      <c r="BM4" s="6"/>
      <c r="BN4" s="6"/>
      <c r="BO4" s="6"/>
      <c r="BP4" s="6"/>
      <c r="BQ4" s="6"/>
      <c r="BT4" s="9"/>
      <c r="BU4" s="9"/>
      <c r="BV4" s="9"/>
    </row>
    <row r="5" spans="1:104" customFormat="1" ht="14.4" thickBot="1" x14ac:dyDescent="0.35">
      <c r="A5" s="1"/>
      <c r="B5" s="49">
        <v>1</v>
      </c>
      <c r="C5" s="49">
        <v>2</v>
      </c>
      <c r="D5" s="49">
        <v>3</v>
      </c>
      <c r="E5" s="49">
        <v>4</v>
      </c>
      <c r="F5" s="49">
        <v>5</v>
      </c>
      <c r="G5" s="49">
        <v>6</v>
      </c>
      <c r="H5" s="49">
        <v>7</v>
      </c>
      <c r="I5" s="49">
        <v>8</v>
      </c>
      <c r="J5" s="49">
        <v>9</v>
      </c>
      <c r="K5" s="49">
        <v>10</v>
      </c>
      <c r="L5" s="49">
        <v>11</v>
      </c>
      <c r="M5" s="49">
        <v>12</v>
      </c>
      <c r="N5" s="49">
        <v>13</v>
      </c>
      <c r="O5" s="49">
        <v>14</v>
      </c>
      <c r="P5" s="49">
        <v>15</v>
      </c>
      <c r="Q5" s="49">
        <v>16</v>
      </c>
      <c r="R5" s="49">
        <v>17</v>
      </c>
      <c r="S5" s="49">
        <v>18</v>
      </c>
      <c r="T5" s="49">
        <v>19</v>
      </c>
      <c r="U5" s="49">
        <v>20</v>
      </c>
      <c r="V5" s="49">
        <v>21</v>
      </c>
      <c r="W5" s="49">
        <v>22</v>
      </c>
      <c r="X5" s="49">
        <v>23</v>
      </c>
      <c r="Y5" s="49">
        <v>24</v>
      </c>
      <c r="Z5" s="49">
        <v>25</v>
      </c>
      <c r="AA5" s="49">
        <v>26</v>
      </c>
      <c r="AB5" s="49">
        <v>27</v>
      </c>
      <c r="AC5" s="49">
        <v>28</v>
      </c>
      <c r="AD5" s="49">
        <v>29</v>
      </c>
      <c r="AE5" s="49">
        <v>30</v>
      </c>
      <c r="AF5" s="49">
        <v>31</v>
      </c>
      <c r="AG5" s="49">
        <v>32</v>
      </c>
      <c r="AH5" s="49">
        <v>33</v>
      </c>
      <c r="AI5" s="49">
        <v>34</v>
      </c>
      <c r="AJ5" s="49">
        <v>35</v>
      </c>
      <c r="AK5" s="49">
        <v>36</v>
      </c>
      <c r="AL5" s="49">
        <v>37</v>
      </c>
      <c r="AM5" s="49">
        <v>38</v>
      </c>
      <c r="AN5" s="49">
        <v>39</v>
      </c>
      <c r="AO5" s="49">
        <v>40</v>
      </c>
      <c r="AP5" s="49">
        <v>41</v>
      </c>
      <c r="AQ5" s="49">
        <v>42</v>
      </c>
      <c r="AR5" s="49">
        <v>43</v>
      </c>
      <c r="AS5" s="49">
        <v>44</v>
      </c>
      <c r="AT5" s="49">
        <v>45</v>
      </c>
      <c r="AU5" s="49">
        <v>46</v>
      </c>
      <c r="AV5" s="49">
        <v>47</v>
      </c>
      <c r="AW5" s="49">
        <v>48</v>
      </c>
      <c r="AX5" s="49">
        <v>49</v>
      </c>
      <c r="AY5" s="49">
        <v>50</v>
      </c>
      <c r="AZ5" s="49">
        <v>51</v>
      </c>
      <c r="BA5" s="49">
        <v>52</v>
      </c>
      <c r="BB5" s="49">
        <v>53</v>
      </c>
      <c r="BC5" s="49">
        <v>54</v>
      </c>
      <c r="BD5" s="49">
        <v>55</v>
      </c>
      <c r="BE5" s="49">
        <v>56</v>
      </c>
      <c r="BF5" s="49">
        <v>57</v>
      </c>
      <c r="BG5" s="49">
        <v>58</v>
      </c>
      <c r="BH5" s="49">
        <v>59</v>
      </c>
      <c r="BI5" s="49">
        <v>60</v>
      </c>
      <c r="BJ5" s="49">
        <v>61</v>
      </c>
      <c r="BK5" s="49">
        <v>62</v>
      </c>
      <c r="BL5" s="49">
        <v>63</v>
      </c>
      <c r="BM5" s="49">
        <v>64</v>
      </c>
      <c r="BN5" s="49">
        <v>65</v>
      </c>
      <c r="BO5" s="49">
        <v>66</v>
      </c>
      <c r="BP5" s="49">
        <v>67</v>
      </c>
      <c r="BQ5" s="49">
        <v>68</v>
      </c>
      <c r="BR5" s="49">
        <v>69</v>
      </c>
      <c r="BS5" s="49">
        <v>70</v>
      </c>
      <c r="BT5" s="49">
        <v>71</v>
      </c>
      <c r="BU5" s="49">
        <v>72</v>
      </c>
      <c r="BV5" s="49">
        <v>73</v>
      </c>
      <c r="BW5" s="49">
        <v>74</v>
      </c>
      <c r="BX5" s="49">
        <v>75</v>
      </c>
      <c r="BY5" s="49">
        <v>76</v>
      </c>
      <c r="BZ5" s="49">
        <v>77</v>
      </c>
      <c r="CA5" s="49">
        <v>78</v>
      </c>
      <c r="CB5" s="49">
        <v>79</v>
      </c>
      <c r="CC5" s="49">
        <v>80</v>
      </c>
      <c r="CD5" s="49">
        <v>81</v>
      </c>
      <c r="CE5" s="49">
        <v>82</v>
      </c>
      <c r="CF5" s="49">
        <v>83</v>
      </c>
      <c r="CG5" s="49">
        <v>84</v>
      </c>
      <c r="CH5" s="49">
        <v>85</v>
      </c>
      <c r="CI5" s="49">
        <v>86</v>
      </c>
      <c r="CJ5" s="49">
        <v>87</v>
      </c>
      <c r="CK5" s="49">
        <v>88</v>
      </c>
      <c r="CL5" s="49">
        <v>89</v>
      </c>
      <c r="CM5" s="49">
        <v>90</v>
      </c>
      <c r="CN5" s="49">
        <v>91</v>
      </c>
      <c r="CO5" s="49">
        <v>92</v>
      </c>
      <c r="CP5" s="49">
        <v>93</v>
      </c>
      <c r="CQ5" s="49">
        <v>94</v>
      </c>
      <c r="CR5" s="49">
        <v>95</v>
      </c>
      <c r="CS5" s="49">
        <v>95</v>
      </c>
      <c r="CT5" s="49"/>
      <c r="CU5" s="49"/>
      <c r="CV5" s="49"/>
      <c r="CW5" s="49"/>
    </row>
    <row r="6" spans="1:104" customFormat="1" ht="40.200000000000003" hidden="1" outlineLevel="1" thickBot="1" x14ac:dyDescent="0.3">
      <c r="A6" s="235" t="s">
        <v>9</v>
      </c>
      <c r="B6" s="235" t="s">
        <v>10</v>
      </c>
      <c r="C6" s="235"/>
      <c r="D6" s="235" t="s">
        <v>11</v>
      </c>
      <c r="E6" s="235" t="s">
        <v>12</v>
      </c>
      <c r="F6" s="235" t="s">
        <v>13</v>
      </c>
      <c r="G6" s="235" t="s">
        <v>14</v>
      </c>
      <c r="H6" s="235" t="s">
        <v>15</v>
      </c>
      <c r="I6" s="235" t="s">
        <v>16</v>
      </c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 t="s">
        <v>17</v>
      </c>
      <c r="AI6" s="235" t="s">
        <v>18</v>
      </c>
      <c r="AJ6" s="235" t="s">
        <v>19</v>
      </c>
      <c r="AK6" s="235" t="s">
        <v>20</v>
      </c>
      <c r="AL6" s="235" t="s">
        <v>21</v>
      </c>
      <c r="AM6" s="235" t="s">
        <v>22</v>
      </c>
      <c r="AN6" s="235" t="s">
        <v>23</v>
      </c>
      <c r="AO6" s="235" t="s">
        <v>24</v>
      </c>
      <c r="AP6" s="235" t="s">
        <v>25</v>
      </c>
      <c r="AQ6" s="235" t="s">
        <v>26</v>
      </c>
      <c r="AR6" s="235" t="s">
        <v>27</v>
      </c>
      <c r="AS6" s="235" t="s">
        <v>28</v>
      </c>
      <c r="AT6" s="235" t="s">
        <v>29</v>
      </c>
      <c r="AU6" s="235" t="s">
        <v>30</v>
      </c>
      <c r="AV6" s="235" t="s">
        <v>31</v>
      </c>
      <c r="AW6" s="235" t="s">
        <v>32</v>
      </c>
      <c r="AX6" s="235" t="s">
        <v>33</v>
      </c>
      <c r="AY6" s="235" t="s">
        <v>34</v>
      </c>
      <c r="AZ6" s="235" t="s">
        <v>35</v>
      </c>
      <c r="BA6" s="235" t="s">
        <v>34</v>
      </c>
      <c r="BB6" s="235" t="s">
        <v>35</v>
      </c>
      <c r="BC6" s="235" t="s">
        <v>36</v>
      </c>
      <c r="BD6" s="235" t="s">
        <v>37</v>
      </c>
      <c r="BE6" s="235" t="s">
        <v>38</v>
      </c>
      <c r="BF6" s="235" t="s">
        <v>39</v>
      </c>
      <c r="BG6" s="235"/>
      <c r="BH6" s="235"/>
      <c r="BI6" s="235"/>
      <c r="BJ6" s="235"/>
      <c r="BK6" s="235"/>
      <c r="BL6" s="235"/>
      <c r="BM6" s="235"/>
      <c r="BN6" s="235"/>
      <c r="BO6" s="235"/>
      <c r="BP6" s="235"/>
      <c r="BQ6" s="235"/>
      <c r="BR6" s="235"/>
      <c r="BS6" s="235"/>
      <c r="BT6" s="235"/>
      <c r="BU6" s="235"/>
      <c r="BV6" s="235"/>
      <c r="BW6" s="235"/>
      <c r="BX6" s="235"/>
      <c r="BY6" s="235"/>
      <c r="BZ6" s="235"/>
      <c r="CA6" s="235"/>
      <c r="CB6" s="235"/>
      <c r="CC6" s="235"/>
      <c r="CD6" s="235"/>
      <c r="CE6" s="235"/>
      <c r="CF6" s="235"/>
      <c r="CG6" s="235"/>
      <c r="CH6" s="235"/>
      <c r="CI6" s="235"/>
      <c r="CJ6" s="235" t="s">
        <v>40</v>
      </c>
      <c r="CK6" s="235" t="s">
        <v>41</v>
      </c>
      <c r="CL6" s="235" t="s">
        <v>42</v>
      </c>
      <c r="CM6" s="235" t="s">
        <v>41</v>
      </c>
      <c r="CN6" s="235"/>
      <c r="CO6" s="235"/>
      <c r="CP6" s="235"/>
      <c r="CQ6" s="235"/>
      <c r="CR6" s="235"/>
      <c r="CS6" s="235"/>
      <c r="CT6" s="288" t="s">
        <v>43</v>
      </c>
      <c r="CU6" s="288"/>
      <c r="CV6" s="288"/>
      <c r="CW6" s="288"/>
    </row>
    <row r="7" spans="1:104" s="195" customFormat="1" ht="13.5" customHeight="1" collapsed="1" x14ac:dyDescent="0.2">
      <c r="A7" s="283" t="s">
        <v>44</v>
      </c>
      <c r="B7" s="286" t="s">
        <v>45</v>
      </c>
      <c r="C7" s="233"/>
      <c r="D7" s="285" t="s">
        <v>46</v>
      </c>
      <c r="E7" s="285"/>
      <c r="F7" s="285"/>
      <c r="G7" s="285"/>
      <c r="H7" s="285"/>
      <c r="I7" s="285"/>
      <c r="J7" s="285" t="s">
        <v>47</v>
      </c>
      <c r="K7" s="285"/>
      <c r="L7" s="285"/>
      <c r="M7" s="285"/>
      <c r="N7" s="285"/>
      <c r="O7" s="285"/>
      <c r="P7" s="282" t="s">
        <v>48</v>
      </c>
      <c r="Q7" s="282"/>
      <c r="R7" s="282" t="s">
        <v>49</v>
      </c>
      <c r="S7" s="282"/>
      <c r="T7" s="282" t="s">
        <v>50</v>
      </c>
      <c r="U7" s="282"/>
      <c r="V7" s="282" t="s">
        <v>51</v>
      </c>
      <c r="W7" s="282"/>
      <c r="X7" s="282" t="s">
        <v>52</v>
      </c>
      <c r="Y7" s="282"/>
      <c r="Z7" s="282" t="s">
        <v>53</v>
      </c>
      <c r="AA7" s="282"/>
      <c r="AB7" s="282" t="s">
        <v>54</v>
      </c>
      <c r="AC7" s="282"/>
      <c r="AD7" s="282" t="s">
        <v>55</v>
      </c>
      <c r="AE7" s="282"/>
      <c r="AF7" s="282" t="s">
        <v>56</v>
      </c>
      <c r="AG7" s="282"/>
      <c r="AH7" s="282" t="s">
        <v>57</v>
      </c>
      <c r="AI7" s="282"/>
      <c r="AJ7" s="282"/>
      <c r="AK7" s="282"/>
      <c r="AL7" s="282"/>
      <c r="AM7" s="282"/>
      <c r="AN7" s="282"/>
      <c r="AO7" s="282"/>
      <c r="AP7" s="282"/>
      <c r="AQ7" s="286" t="s">
        <v>58</v>
      </c>
      <c r="AR7" s="286" t="s">
        <v>59</v>
      </c>
      <c r="AS7" s="300" t="s">
        <v>60</v>
      </c>
      <c r="AT7" s="286" t="s">
        <v>61</v>
      </c>
      <c r="AU7" s="282" t="s">
        <v>62</v>
      </c>
      <c r="AV7" s="282"/>
      <c r="AW7" s="282"/>
      <c r="AX7" s="282"/>
      <c r="AY7" s="282"/>
      <c r="AZ7" s="282"/>
      <c r="BA7" s="282"/>
      <c r="BB7" s="232"/>
      <c r="BC7" s="299" t="s">
        <v>63</v>
      </c>
      <c r="BD7" s="299"/>
      <c r="BE7" s="297" t="s">
        <v>64</v>
      </c>
      <c r="BF7" s="297"/>
      <c r="BG7" s="297"/>
      <c r="BH7" s="297" t="s">
        <v>65</v>
      </c>
      <c r="BI7" s="297"/>
      <c r="BJ7" s="297"/>
      <c r="BK7" s="194"/>
      <c r="BL7" s="194"/>
      <c r="BM7" s="194"/>
      <c r="BN7" s="194"/>
      <c r="BO7" s="194"/>
      <c r="BP7" s="297" t="s">
        <v>66</v>
      </c>
      <c r="BQ7" s="297"/>
      <c r="BR7" s="297"/>
      <c r="BS7" s="297"/>
      <c r="BT7" s="297"/>
      <c r="BU7" s="297" t="s">
        <v>67</v>
      </c>
      <c r="BV7" s="297"/>
      <c r="BW7" s="297" t="s">
        <v>68</v>
      </c>
      <c r="BX7" s="297"/>
      <c r="BY7" s="297"/>
      <c r="BZ7" s="297"/>
      <c r="CA7" s="297" t="s">
        <v>69</v>
      </c>
      <c r="CB7" s="297"/>
      <c r="CC7" s="297"/>
      <c r="CD7" s="297"/>
      <c r="CE7" s="297" t="s">
        <v>70</v>
      </c>
      <c r="CF7" s="297"/>
      <c r="CG7" s="297"/>
      <c r="CH7" s="194"/>
      <c r="CI7" s="302" t="s">
        <v>71</v>
      </c>
      <c r="CJ7" s="289" t="s">
        <v>72</v>
      </c>
      <c r="CK7" s="289" t="s">
        <v>73</v>
      </c>
      <c r="CL7" s="289" t="s">
        <v>74</v>
      </c>
      <c r="CM7" s="289" t="s">
        <v>75</v>
      </c>
      <c r="CN7" s="293" t="s">
        <v>76</v>
      </c>
      <c r="CO7" s="293" t="s">
        <v>77</v>
      </c>
      <c r="CP7" s="293" t="s">
        <v>78</v>
      </c>
      <c r="CQ7" s="289" t="s">
        <v>175</v>
      </c>
      <c r="CR7" s="289" t="s">
        <v>181</v>
      </c>
      <c r="CS7" s="291" t="s">
        <v>81</v>
      </c>
      <c r="CT7" s="295" t="s">
        <v>82</v>
      </c>
      <c r="CU7" s="295" t="s">
        <v>83</v>
      </c>
      <c r="CV7" s="295" t="s">
        <v>84</v>
      </c>
      <c r="CW7" s="295" t="s">
        <v>85</v>
      </c>
      <c r="CX7" s="6"/>
      <c r="CY7" s="298" t="s">
        <v>86</v>
      </c>
      <c r="CZ7" s="298"/>
    </row>
    <row r="8" spans="1:104" s="198" customFormat="1" ht="25.5" customHeight="1" thickBot="1" x14ac:dyDescent="0.25">
      <c r="A8" s="284"/>
      <c r="B8" s="287"/>
      <c r="C8" s="234" t="s">
        <v>87</v>
      </c>
      <c r="D8" s="236" t="s">
        <v>88</v>
      </c>
      <c r="E8" s="236" t="s">
        <v>89</v>
      </c>
      <c r="F8" s="236" t="s">
        <v>90</v>
      </c>
      <c r="G8" s="236" t="s">
        <v>90</v>
      </c>
      <c r="H8" s="236" t="s">
        <v>90</v>
      </c>
      <c r="I8" s="236" t="s">
        <v>90</v>
      </c>
      <c r="J8" s="236" t="s">
        <v>91</v>
      </c>
      <c r="K8" s="236" t="s">
        <v>92</v>
      </c>
      <c r="L8" s="236" t="s">
        <v>93</v>
      </c>
      <c r="M8" s="236" t="s">
        <v>94</v>
      </c>
      <c r="N8" s="236" t="s">
        <v>95</v>
      </c>
      <c r="O8" s="236" t="s">
        <v>96</v>
      </c>
      <c r="P8" s="236" t="s">
        <v>97</v>
      </c>
      <c r="Q8" s="236" t="s">
        <v>98</v>
      </c>
      <c r="R8" s="236" t="s">
        <v>97</v>
      </c>
      <c r="S8" s="236" t="s">
        <v>98</v>
      </c>
      <c r="T8" s="236" t="s">
        <v>97</v>
      </c>
      <c r="U8" s="236" t="s">
        <v>98</v>
      </c>
      <c r="V8" s="236" t="s">
        <v>97</v>
      </c>
      <c r="W8" s="236" t="s">
        <v>98</v>
      </c>
      <c r="X8" s="236" t="s">
        <v>97</v>
      </c>
      <c r="Y8" s="236" t="s">
        <v>98</v>
      </c>
      <c r="Z8" s="236" t="s">
        <v>97</v>
      </c>
      <c r="AA8" s="236" t="s">
        <v>98</v>
      </c>
      <c r="AB8" s="236" t="s">
        <v>97</v>
      </c>
      <c r="AC8" s="236" t="s">
        <v>98</v>
      </c>
      <c r="AD8" s="236" t="s">
        <v>97</v>
      </c>
      <c r="AE8" s="236" t="s">
        <v>98</v>
      </c>
      <c r="AF8" s="236" t="s">
        <v>97</v>
      </c>
      <c r="AG8" s="236" t="s">
        <v>98</v>
      </c>
      <c r="AH8" s="236" t="s">
        <v>91</v>
      </c>
      <c r="AI8" s="236" t="s">
        <v>99</v>
      </c>
      <c r="AJ8" s="236" t="s">
        <v>100</v>
      </c>
      <c r="AK8" s="236" t="s">
        <v>101</v>
      </c>
      <c r="AL8" s="236" t="s">
        <v>102</v>
      </c>
      <c r="AM8" s="234" t="s">
        <v>103</v>
      </c>
      <c r="AN8" s="236" t="s">
        <v>104</v>
      </c>
      <c r="AO8" s="236" t="s">
        <v>105</v>
      </c>
      <c r="AP8" s="236" t="s">
        <v>106</v>
      </c>
      <c r="AQ8" s="287"/>
      <c r="AR8" s="287"/>
      <c r="AS8" s="301"/>
      <c r="AT8" s="287"/>
      <c r="AU8" s="236" t="s">
        <v>107</v>
      </c>
      <c r="AV8" s="236" t="s">
        <v>108</v>
      </c>
      <c r="AW8" s="236" t="s">
        <v>109</v>
      </c>
      <c r="AX8" s="236" t="s">
        <v>110</v>
      </c>
      <c r="AY8" s="236" t="s">
        <v>111</v>
      </c>
      <c r="AZ8" s="236" t="s">
        <v>112</v>
      </c>
      <c r="BA8" s="236" t="s">
        <v>113</v>
      </c>
      <c r="BB8" s="236" t="s">
        <v>114</v>
      </c>
      <c r="BC8" s="236" t="s">
        <v>86</v>
      </c>
      <c r="BD8" s="236" t="s">
        <v>115</v>
      </c>
      <c r="BE8" s="196" t="s">
        <v>116</v>
      </c>
      <c r="BF8" s="196" t="s">
        <v>117</v>
      </c>
      <c r="BG8" s="196" t="s">
        <v>118</v>
      </c>
      <c r="BH8" s="196" t="s">
        <v>91</v>
      </c>
      <c r="BI8" s="196" t="s">
        <v>97</v>
      </c>
      <c r="BJ8" s="196" t="s">
        <v>98</v>
      </c>
      <c r="BK8" s="196" t="s">
        <v>119</v>
      </c>
      <c r="BL8" s="196" t="s">
        <v>120</v>
      </c>
      <c r="BM8" s="196" t="s">
        <v>121</v>
      </c>
      <c r="BN8" s="196" t="s">
        <v>122</v>
      </c>
      <c r="BO8" s="196" t="s">
        <v>123</v>
      </c>
      <c r="BP8" s="45" t="s">
        <v>91</v>
      </c>
      <c r="BQ8" s="45" t="s">
        <v>124</v>
      </c>
      <c r="BR8" s="45" t="s">
        <v>125</v>
      </c>
      <c r="BS8" s="45" t="s">
        <v>126</v>
      </c>
      <c r="BT8" s="48" t="s">
        <v>127</v>
      </c>
      <c r="BU8" s="48" t="s">
        <v>128</v>
      </c>
      <c r="BV8" s="48" t="s">
        <v>129</v>
      </c>
      <c r="BW8" s="48" t="s">
        <v>91</v>
      </c>
      <c r="BX8" s="48" t="s">
        <v>130</v>
      </c>
      <c r="BY8" s="48" t="s">
        <v>131</v>
      </c>
      <c r="BZ8" s="48" t="s">
        <v>132</v>
      </c>
      <c r="CA8" s="48" t="s">
        <v>97</v>
      </c>
      <c r="CB8" s="48" t="s">
        <v>98</v>
      </c>
      <c r="CC8" s="48" t="s">
        <v>133</v>
      </c>
      <c r="CD8" s="48" t="s">
        <v>134</v>
      </c>
      <c r="CE8" s="48" t="s">
        <v>135</v>
      </c>
      <c r="CF8" s="48" t="s">
        <v>136</v>
      </c>
      <c r="CG8" s="48" t="s">
        <v>137</v>
      </c>
      <c r="CH8" s="197" t="s">
        <v>138</v>
      </c>
      <c r="CI8" s="303"/>
      <c r="CJ8" s="290"/>
      <c r="CK8" s="290"/>
      <c r="CL8" s="290"/>
      <c r="CM8" s="290"/>
      <c r="CN8" s="294"/>
      <c r="CO8" s="294"/>
      <c r="CP8" s="294"/>
      <c r="CQ8" s="290"/>
      <c r="CR8" s="290"/>
      <c r="CS8" s="292"/>
      <c r="CT8" s="296"/>
      <c r="CU8" s="295"/>
      <c r="CV8" s="295"/>
      <c r="CW8" s="295"/>
      <c r="CX8" s="6"/>
      <c r="CY8" s="234" t="s">
        <v>139</v>
      </c>
      <c r="CZ8" s="237" t="s">
        <v>140</v>
      </c>
    </row>
    <row r="9" spans="1:104" s="18" customFormat="1" x14ac:dyDescent="0.25">
      <c r="A9" s="50">
        <v>3765</v>
      </c>
      <c r="B9" s="51" t="str">
        <f>IF(AJ9="","",A9&amp;"-"&amp;AJ9&amp;"-"&amp;AH9)</f>
        <v>3765-4131-1</v>
      </c>
      <c r="C9" s="52">
        <v>72</v>
      </c>
      <c r="D9" s="53" t="s">
        <v>210</v>
      </c>
      <c r="E9" s="53" t="s">
        <v>211</v>
      </c>
      <c r="F9" s="53" t="s">
        <v>212</v>
      </c>
      <c r="G9" s="53" t="s">
        <v>213</v>
      </c>
      <c r="H9" s="53"/>
      <c r="I9" s="70"/>
      <c r="J9" s="54"/>
      <c r="K9" s="54"/>
      <c r="L9" s="54"/>
      <c r="M9" s="218"/>
      <c r="N9" s="54"/>
      <c r="O9" s="54"/>
      <c r="P9" s="51"/>
      <c r="Q9" s="218"/>
      <c r="R9" s="218"/>
      <c r="S9" s="51"/>
      <c r="T9" s="51"/>
      <c r="U9" s="51"/>
      <c r="V9" s="219"/>
      <c r="W9" s="219"/>
      <c r="X9" s="220"/>
      <c r="Y9" s="55"/>
      <c r="Z9" s="55"/>
      <c r="AA9" s="219"/>
      <c r="AB9" s="219"/>
      <c r="AC9" s="51"/>
      <c r="AD9" s="51"/>
      <c r="AE9" s="218"/>
      <c r="AF9" s="218"/>
      <c r="AG9" s="55"/>
      <c r="AH9" s="56">
        <v>1</v>
      </c>
      <c r="AI9" s="57">
        <v>44317</v>
      </c>
      <c r="AJ9" s="58" t="s">
        <v>214</v>
      </c>
      <c r="AK9" s="59" t="s">
        <v>208</v>
      </c>
      <c r="AL9" s="59" t="s">
        <v>216</v>
      </c>
      <c r="AM9" s="60">
        <v>0.22222222222222221</v>
      </c>
      <c r="AN9" s="60">
        <v>0.24305555555555555</v>
      </c>
      <c r="AO9" s="60">
        <v>0.36805555555555558</v>
      </c>
      <c r="AP9" s="60">
        <v>0.38194444444444442</v>
      </c>
      <c r="AQ9" s="61">
        <f>IF(AP9&lt;AM9,(AP9+1)-AM9,AP9-AM9)</f>
        <v>0.15972222222222221</v>
      </c>
      <c r="AR9" s="61">
        <f>IF(AO9&lt;AN9,(AO9+1)-AN9,AO9-AN9)</f>
        <v>0.12500000000000003</v>
      </c>
      <c r="AS9" s="62">
        <f>IF(AR9&lt;&gt;0,1,"")</f>
        <v>1</v>
      </c>
      <c r="AT9" s="63">
        <f>IF(AM9&lt;&gt;0,AM9-(6/24)+1440,"")</f>
        <v>1439.9722222222222</v>
      </c>
      <c r="AU9" s="88">
        <v>19.2</v>
      </c>
      <c r="AV9" s="65"/>
      <c r="AW9" s="65"/>
      <c r="AX9" s="65"/>
      <c r="AY9" s="64">
        <v>24.8</v>
      </c>
      <c r="AZ9" s="216"/>
      <c r="BA9" s="88">
        <v>7.9</v>
      </c>
      <c r="BB9" s="66"/>
      <c r="BC9" s="51">
        <v>58005</v>
      </c>
      <c r="BD9" s="65">
        <f>BC9*0.0004536</f>
        <v>26.311068000000002</v>
      </c>
      <c r="BE9" s="67"/>
      <c r="BF9" s="68"/>
      <c r="BG9" s="68"/>
      <c r="BH9" s="69">
        <v>3</v>
      </c>
      <c r="BI9" s="70"/>
      <c r="BJ9" s="70"/>
      <c r="BK9" s="70"/>
      <c r="BL9" s="70"/>
      <c r="BM9" s="71"/>
      <c r="BN9" s="71"/>
      <c r="BO9" s="71"/>
      <c r="BP9" s="72">
        <v>3</v>
      </c>
      <c r="BQ9" s="73"/>
      <c r="BR9" s="73"/>
      <c r="BS9" s="73"/>
      <c r="BT9" s="74"/>
      <c r="BU9" s="75"/>
      <c r="BV9" s="74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212">
        <v>26.366</v>
      </c>
      <c r="CJ9" s="51"/>
      <c r="CK9" s="65">
        <f>((CJ9/3.8)*6.7)/1000</f>
        <v>0</v>
      </c>
      <c r="CL9" s="51">
        <v>6319</v>
      </c>
      <c r="CM9" s="67">
        <f>((CL9*6.7)/1)/1000</f>
        <v>42.337300000000006</v>
      </c>
      <c r="CN9" s="67">
        <f>IF(A9="","",IF(CK9=0,CM9,CK9)/2.2)</f>
        <v>19.244227272727272</v>
      </c>
      <c r="CO9" s="67">
        <f>IF(A9="","",(CP9/$BD$4))</f>
        <v>493092.54633613222</v>
      </c>
      <c r="CP9" s="67">
        <f>IF(A9="","",IF(CJ9="",(AJ9*$BA$4),CJ9))</f>
        <v>1873788.5519999999</v>
      </c>
      <c r="CQ9" s="64">
        <f>CN9-AU9</f>
        <v>4.4227272727273004E-2</v>
      </c>
      <c r="CR9" s="67">
        <f>AY9-BA9</f>
        <v>16.899999999999999</v>
      </c>
      <c r="CS9" s="155"/>
      <c r="CT9" s="199"/>
      <c r="CU9" s="200"/>
      <c r="CV9" s="200"/>
      <c r="CW9" s="201"/>
      <c r="CY9" s="228" t="s">
        <v>697</v>
      </c>
      <c r="CZ9" s="228"/>
    </row>
    <row r="10" spans="1:104" s="18" customFormat="1" ht="13.8" thickBot="1" x14ac:dyDescent="0.3">
      <c r="A10" s="100">
        <v>3765</v>
      </c>
      <c r="B10" s="76" t="str">
        <f>IF(AJ10="","",A10&amp;"-"&amp;AJ10&amp;"-"&amp;AH10)</f>
        <v>3765-4112-2</v>
      </c>
      <c r="C10" s="77">
        <v>72</v>
      </c>
      <c r="D10" s="83" t="s">
        <v>210</v>
      </c>
      <c r="E10" s="83" t="s">
        <v>211</v>
      </c>
      <c r="F10" s="83" t="s">
        <v>212</v>
      </c>
      <c r="G10" s="83" t="s">
        <v>213</v>
      </c>
      <c r="H10" s="76"/>
      <c r="I10" s="76"/>
      <c r="J10" s="78"/>
      <c r="K10" s="78"/>
      <c r="L10" s="78"/>
      <c r="M10" s="221"/>
      <c r="N10" s="78"/>
      <c r="O10" s="78"/>
      <c r="P10" s="76"/>
      <c r="Q10" s="221"/>
      <c r="R10" s="221"/>
      <c r="S10" s="76"/>
      <c r="T10" s="76"/>
      <c r="U10" s="76"/>
      <c r="V10" s="222"/>
      <c r="W10" s="222"/>
      <c r="X10" s="222"/>
      <c r="Y10" s="79"/>
      <c r="Z10" s="79"/>
      <c r="AA10" s="223"/>
      <c r="AB10" s="223"/>
      <c r="AC10" s="76"/>
      <c r="AD10" s="76"/>
      <c r="AE10" s="221"/>
      <c r="AF10" s="221"/>
      <c r="AG10" s="79"/>
      <c r="AH10" s="80">
        <v>2</v>
      </c>
      <c r="AI10" s="81">
        <v>44317</v>
      </c>
      <c r="AJ10" s="82" t="s">
        <v>215</v>
      </c>
      <c r="AK10" s="83" t="s">
        <v>216</v>
      </c>
      <c r="AL10" s="83" t="s">
        <v>209</v>
      </c>
      <c r="AM10" s="84">
        <v>0.47569444444444442</v>
      </c>
      <c r="AN10" s="84">
        <v>0.5</v>
      </c>
      <c r="AO10" s="84">
        <v>0.66319444444444442</v>
      </c>
      <c r="AP10" s="84">
        <v>0.67708333333333337</v>
      </c>
      <c r="AQ10" s="229">
        <f>IF(AP10&lt;AM10,(AP10+1)-AM10,AP10-AM10)</f>
        <v>0.20138888888888895</v>
      </c>
      <c r="AR10" s="231">
        <f>IF(AO10&lt;AN10,(AO10+1)-AN10,AO10-AN10)</f>
        <v>0.16319444444444442</v>
      </c>
      <c r="AS10" s="86">
        <f>IF(AR10&lt;&gt;0,1,"")</f>
        <v>1</v>
      </c>
      <c r="AT10" s="87">
        <f>IF(AM10&lt;&gt;0,AM10-(6/24)+1440,"")</f>
        <v>1440.2256944444443</v>
      </c>
      <c r="AU10" s="230">
        <v>22.1</v>
      </c>
      <c r="AV10" s="89"/>
      <c r="AW10" s="89"/>
      <c r="AX10" s="89"/>
      <c r="AY10" s="88">
        <v>29.8</v>
      </c>
      <c r="AZ10" s="89"/>
      <c r="BA10" s="88">
        <v>6.6</v>
      </c>
      <c r="BB10" s="88"/>
      <c r="BC10" s="90" t="s">
        <v>217</v>
      </c>
      <c r="BD10" s="89">
        <f>BC10*0.0004536</f>
        <v>34.119338400000004</v>
      </c>
      <c r="BE10" s="91"/>
      <c r="BF10" s="92"/>
      <c r="BG10" s="92"/>
      <c r="BH10" s="80">
        <v>4</v>
      </c>
      <c r="BI10" s="93"/>
      <c r="BJ10" s="93"/>
      <c r="BK10" s="93"/>
      <c r="BL10" s="93"/>
      <c r="BM10" s="94"/>
      <c r="BN10" s="94"/>
      <c r="BO10" s="94"/>
      <c r="BP10" s="95">
        <v>4</v>
      </c>
      <c r="BQ10" s="96"/>
      <c r="BR10" s="96"/>
      <c r="BS10" s="96"/>
      <c r="BT10" s="97"/>
      <c r="BU10" s="98"/>
      <c r="BV10" s="97"/>
      <c r="BW10" s="76"/>
      <c r="BX10" s="76"/>
      <c r="BY10" s="76"/>
      <c r="BZ10" s="76"/>
      <c r="CA10" s="76"/>
      <c r="CB10" s="76"/>
      <c r="CC10" s="76"/>
      <c r="CD10" s="76"/>
      <c r="CE10" s="76"/>
      <c r="CF10" s="76"/>
      <c r="CG10" s="76"/>
      <c r="CH10" s="76"/>
      <c r="CI10" s="213">
        <v>34.624000000000002</v>
      </c>
      <c r="CJ10" s="76"/>
      <c r="CK10" s="89">
        <f>((CJ10/3.8)*6.7)/1000</f>
        <v>0</v>
      </c>
      <c r="CL10" s="76">
        <v>7267</v>
      </c>
      <c r="CM10" s="91">
        <f>((CL10*6.7)/1)/1000</f>
        <v>48.688900000000004</v>
      </c>
      <c r="CN10" s="91">
        <f>IF(A10="","",IF(CK10=0,CM10,CK10)/2.2)</f>
        <v>22.13131818181818</v>
      </c>
      <c r="CO10" s="91">
        <f>IF(A10="","",(CP10/$BD$4))</f>
        <v>490824.63096929941</v>
      </c>
      <c r="CP10" s="91">
        <f>IF(A10="","",IF(CJ10="",(AJ10*$BA$4),CJ10))</f>
        <v>1865170.304</v>
      </c>
      <c r="CQ10" s="99">
        <f>CN10-AU10</f>
        <v>3.1318181818178914E-2</v>
      </c>
      <c r="CR10" s="91">
        <f>AY10-BA10</f>
        <v>23.200000000000003</v>
      </c>
      <c r="CS10" s="168"/>
      <c r="CT10" s="81">
        <v>44317</v>
      </c>
      <c r="CU10" s="192">
        <v>0.46875</v>
      </c>
      <c r="CV10" s="192">
        <v>0.51736111111111105</v>
      </c>
      <c r="CW10" s="169" t="s">
        <v>522</v>
      </c>
      <c r="CY10" s="83" t="s">
        <v>697</v>
      </c>
      <c r="CZ10" s="83"/>
    </row>
    <row r="11" spans="1:104" s="18" customFormat="1" ht="13.8" hidden="1" thickBot="1" x14ac:dyDescent="0.3">
      <c r="A11" s="100"/>
      <c r="B11" s="76" t="str">
        <f>IF(AJ11="","",A11&amp;"-"&amp;AJ11&amp;"-"&amp;AH11)</f>
        <v/>
      </c>
      <c r="C11" s="77"/>
      <c r="D11" s="83"/>
      <c r="E11" s="83"/>
      <c r="F11" s="83"/>
      <c r="G11" s="76"/>
      <c r="H11" s="76"/>
      <c r="I11" s="76"/>
      <c r="J11" s="78"/>
      <c r="K11" s="78"/>
      <c r="L11" s="78"/>
      <c r="M11" s="221"/>
      <c r="N11" s="78"/>
      <c r="O11" s="78"/>
      <c r="P11" s="76"/>
      <c r="Q11" s="221"/>
      <c r="R11" s="221"/>
      <c r="S11" s="76"/>
      <c r="T11" s="76"/>
      <c r="U11" s="76"/>
      <c r="V11" s="222"/>
      <c r="W11" s="222"/>
      <c r="X11" s="222"/>
      <c r="Y11" s="79"/>
      <c r="Z11" s="79"/>
      <c r="AA11" s="223"/>
      <c r="AB11" s="223"/>
      <c r="AC11" s="76"/>
      <c r="AD11" s="76"/>
      <c r="AE11" s="221"/>
      <c r="AF11" s="221"/>
      <c r="AG11" s="79"/>
      <c r="AH11" s="80">
        <v>3</v>
      </c>
      <c r="AI11" s="81"/>
      <c r="AJ11" s="82"/>
      <c r="AK11" s="83"/>
      <c r="AL11" s="83"/>
      <c r="AM11" s="84"/>
      <c r="AN11" s="84"/>
      <c r="AO11" s="84"/>
      <c r="AP11" s="84"/>
      <c r="AQ11" s="85">
        <f>IF(AP11&lt;AM11,(AP11+1)-AM11,AP11-AM11)</f>
        <v>0</v>
      </c>
      <c r="AR11" s="85">
        <f>IF(AO11&lt;AN11,(AO11+1)-AN11,AO11-AN11)</f>
        <v>0</v>
      </c>
      <c r="AS11" s="86" t="str">
        <f>IF(AR11&lt;&gt;0,1,"")</f>
        <v/>
      </c>
      <c r="AT11" s="87" t="str">
        <f>IF(AM11&lt;&gt;0,AM11-(6/24)+1440,"")</f>
        <v/>
      </c>
      <c r="AU11" s="88"/>
      <c r="AV11" s="89"/>
      <c r="AW11" s="89"/>
      <c r="AX11" s="89"/>
      <c r="AY11" s="88"/>
      <c r="AZ11" s="89"/>
      <c r="BA11" s="88"/>
      <c r="BB11" s="88"/>
      <c r="BC11" s="90"/>
      <c r="BD11" s="89">
        <f>BC11*0.0004536</f>
        <v>0</v>
      </c>
      <c r="BE11" s="91"/>
      <c r="BF11" s="92"/>
      <c r="BG11" s="92"/>
      <c r="BH11" s="80"/>
      <c r="BI11" s="93"/>
      <c r="BJ11" s="93"/>
      <c r="BK11" s="93"/>
      <c r="BL11" s="93"/>
      <c r="BM11" s="94"/>
      <c r="BN11" s="94"/>
      <c r="BO11" s="94"/>
      <c r="BP11" s="95"/>
      <c r="BQ11" s="96"/>
      <c r="BR11" s="96"/>
      <c r="BS11" s="96"/>
      <c r="BT11" s="97"/>
      <c r="BU11" s="98"/>
      <c r="BV11" s="97"/>
      <c r="BW11" s="76"/>
      <c r="BX11" s="76"/>
      <c r="BY11" s="76"/>
      <c r="BZ11" s="76"/>
      <c r="CA11" s="76"/>
      <c r="CB11" s="76"/>
      <c r="CC11" s="76"/>
      <c r="CD11" s="76"/>
      <c r="CE11" s="76"/>
      <c r="CF11" s="76"/>
      <c r="CG11" s="76"/>
      <c r="CH11" s="76"/>
      <c r="CI11" s="213"/>
      <c r="CJ11" s="76"/>
      <c r="CK11" s="89">
        <f>((CJ11/3.8)*6.7)/1000</f>
        <v>0</v>
      </c>
      <c r="CL11" s="76"/>
      <c r="CM11" s="91">
        <f>((CL11*6.7)/1)/1000</f>
        <v>0</v>
      </c>
      <c r="CN11" s="91" t="str">
        <f>IF(A11="","",IF(CK11=0,CM11,CK11)/2.2)</f>
        <v/>
      </c>
      <c r="CO11" s="91" t="str">
        <f>IF(A11="","",(CP11/$BD$4))</f>
        <v/>
      </c>
      <c r="CP11" s="91" t="str">
        <f>IF(A11="","",IF(CJ11="",(AJ11*$BA$4),CJ11))</f>
        <v/>
      </c>
      <c r="CQ11" s="99"/>
      <c r="CR11" s="91">
        <f>AY11-BA11</f>
        <v>0</v>
      </c>
      <c r="CS11" s="76"/>
      <c r="CT11" s="81"/>
      <c r="CU11" s="192"/>
      <c r="CV11" s="192"/>
      <c r="CW11" s="169"/>
      <c r="CY11" s="83"/>
      <c r="CZ11" s="83"/>
    </row>
    <row r="12" spans="1:104" s="18" customFormat="1" ht="13.8" hidden="1" thickBot="1" x14ac:dyDescent="0.3">
      <c r="A12" s="100"/>
      <c r="B12" s="76" t="str">
        <f>IF(AJ12="","",A12&amp;"-"&amp;AJ12&amp;"-"&amp;AH12)</f>
        <v/>
      </c>
      <c r="C12" s="77"/>
      <c r="D12" s="83"/>
      <c r="E12" s="83"/>
      <c r="F12" s="83"/>
      <c r="G12" s="76"/>
      <c r="H12" s="76"/>
      <c r="I12" s="76"/>
      <c r="J12" s="78"/>
      <c r="K12" s="78"/>
      <c r="L12" s="78"/>
      <c r="M12" s="221"/>
      <c r="N12" s="78"/>
      <c r="O12" s="78"/>
      <c r="P12" s="76"/>
      <c r="Q12" s="221"/>
      <c r="R12" s="221"/>
      <c r="S12" s="76"/>
      <c r="T12" s="76"/>
      <c r="U12" s="76"/>
      <c r="V12" s="222"/>
      <c r="W12" s="222"/>
      <c r="X12" s="222"/>
      <c r="Y12" s="79"/>
      <c r="Z12" s="79"/>
      <c r="AA12" s="223"/>
      <c r="AB12" s="223"/>
      <c r="AC12" s="76"/>
      <c r="AD12" s="76"/>
      <c r="AE12" s="221"/>
      <c r="AF12" s="221"/>
      <c r="AG12" s="79"/>
      <c r="AH12" s="102">
        <v>4</v>
      </c>
      <c r="AI12" s="103"/>
      <c r="AJ12" s="104"/>
      <c r="AK12" s="105"/>
      <c r="AL12" s="106"/>
      <c r="AM12" s="107"/>
      <c r="AN12" s="107"/>
      <c r="AO12" s="107"/>
      <c r="AP12" s="107"/>
      <c r="AQ12" s="108">
        <f>IF(AP12&lt;AM12,(AP12+1)-AM12,AP12-AM12)</f>
        <v>0</v>
      </c>
      <c r="AR12" s="108">
        <f>IF(AO12&lt;AN12,(AO12+1)-AN12,AO12-AN12)</f>
        <v>0</v>
      </c>
      <c r="AS12" s="109" t="str">
        <f>IF(AR12&lt;&gt;0,1,"")</f>
        <v/>
      </c>
      <c r="AT12" s="110" t="str">
        <f>IF(AM12&lt;&gt;0,AM12-(6/24)+1440,"")</f>
        <v/>
      </c>
      <c r="AU12" s="111"/>
      <c r="AV12" s="112"/>
      <c r="AW12" s="112"/>
      <c r="AX12" s="112"/>
      <c r="AY12" s="111"/>
      <c r="AZ12" s="217"/>
      <c r="BA12" s="111"/>
      <c r="BB12" s="111"/>
      <c r="BC12" s="113"/>
      <c r="BD12" s="112">
        <f>BC12*0.0004536</f>
        <v>0</v>
      </c>
      <c r="BE12" s="114"/>
      <c r="BF12" s="115"/>
      <c r="BG12" s="115"/>
      <c r="BH12" s="102"/>
      <c r="BI12" s="116"/>
      <c r="BJ12" s="116"/>
      <c r="BK12" s="116"/>
      <c r="BL12" s="116"/>
      <c r="BM12" s="117"/>
      <c r="BN12" s="117"/>
      <c r="BO12" s="117"/>
      <c r="BP12" s="118"/>
      <c r="BQ12" s="119"/>
      <c r="BR12" s="119"/>
      <c r="BS12" s="119"/>
      <c r="BT12" s="120"/>
      <c r="BU12" s="121"/>
      <c r="BV12" s="120"/>
      <c r="BW12" s="122"/>
      <c r="BX12" s="122"/>
      <c r="BY12" s="122"/>
      <c r="BZ12" s="122"/>
      <c r="CA12" s="122"/>
      <c r="CB12" s="122"/>
      <c r="CC12" s="122"/>
      <c r="CD12" s="122"/>
      <c r="CE12" s="122"/>
      <c r="CF12" s="122"/>
      <c r="CG12" s="122"/>
      <c r="CH12" s="122"/>
      <c r="CI12" s="213"/>
      <c r="CJ12" s="122"/>
      <c r="CK12" s="112">
        <f>((CJ12/3.8)*6.7)/1000</f>
        <v>0</v>
      </c>
      <c r="CL12" s="122"/>
      <c r="CM12" s="114">
        <f>((CL12*6.7)/1)/1000</f>
        <v>0</v>
      </c>
      <c r="CN12" s="114" t="str">
        <f>IF(A12="","",IF(CK12=0,CM12,CK12)/2.2)</f>
        <v/>
      </c>
      <c r="CO12" s="114" t="str">
        <f>IF(A12="","",(CP12/$BD$4))</f>
        <v/>
      </c>
      <c r="CP12" s="114" t="str">
        <f>IF(A12="","",IF(CJ12="",(AJ12*$BA$4),CJ12))</f>
        <v/>
      </c>
      <c r="CQ12" s="123"/>
      <c r="CR12" s="114">
        <f>AY12-BA12</f>
        <v>0</v>
      </c>
      <c r="CS12" s="122"/>
      <c r="CT12" s="202"/>
      <c r="CU12" s="203"/>
      <c r="CV12" s="203"/>
      <c r="CW12" s="204"/>
      <c r="CY12" s="76"/>
      <c r="CZ12" s="76"/>
    </row>
    <row r="13" spans="1:104" s="18" customFormat="1" ht="13.8" hidden="1" thickBot="1" x14ac:dyDescent="0.3">
      <c r="A13" s="124"/>
      <c r="B13" s="125" t="str">
        <f>IF(AJ13="","",A13&amp;"-"&amp;AJ13&amp;"-"&amp;AH13)</f>
        <v/>
      </c>
      <c r="C13" s="126"/>
      <c r="D13" s="127"/>
      <c r="E13" s="127"/>
      <c r="F13" s="127"/>
      <c r="G13" s="127"/>
      <c r="H13" s="127"/>
      <c r="I13" s="128"/>
      <c r="J13" s="128"/>
      <c r="K13" s="128"/>
      <c r="L13" s="128"/>
      <c r="M13" s="224"/>
      <c r="N13" s="128"/>
      <c r="O13" s="128"/>
      <c r="P13" s="125"/>
      <c r="Q13" s="224"/>
      <c r="R13" s="224"/>
      <c r="S13" s="125"/>
      <c r="T13" s="125"/>
      <c r="U13" s="125"/>
      <c r="V13" s="225"/>
      <c r="W13" s="225"/>
      <c r="X13" s="225"/>
      <c r="Y13" s="129"/>
      <c r="Z13" s="129"/>
      <c r="AA13" s="226"/>
      <c r="AB13" s="226"/>
      <c r="AC13" s="125"/>
      <c r="AD13" s="125"/>
      <c r="AE13" s="224"/>
      <c r="AF13" s="224"/>
      <c r="AG13" s="130"/>
      <c r="AH13" s="238" t="s">
        <v>141</v>
      </c>
      <c r="AI13" s="239"/>
      <c r="AJ13" s="131"/>
      <c r="AK13" s="132"/>
      <c r="AL13" s="132"/>
      <c r="AM13" s="132"/>
      <c r="AN13" s="132"/>
      <c r="AO13" s="132"/>
      <c r="AP13" s="133"/>
      <c r="AQ13" s="133">
        <f>SUM(AQ9:AQ12)</f>
        <v>0.36111111111111116</v>
      </c>
      <c r="AR13" s="133">
        <f>SUM(AR9:AR12)</f>
        <v>0.28819444444444442</v>
      </c>
      <c r="AS13" s="134">
        <f>SUM(AS9:AS12)</f>
        <v>2</v>
      </c>
      <c r="AT13" s="134"/>
      <c r="AU13" s="132"/>
      <c r="AV13" s="135"/>
      <c r="AW13" s="135"/>
      <c r="AX13" s="135"/>
      <c r="AY13" s="132"/>
      <c r="AZ13" s="132"/>
      <c r="BA13" s="132"/>
      <c r="BB13" s="132"/>
      <c r="BC13" s="136"/>
      <c r="BD13" s="135"/>
      <c r="BE13" s="135"/>
      <c r="BF13" s="137"/>
      <c r="BG13" s="137"/>
      <c r="BH13" s="239"/>
      <c r="BI13" s="239"/>
      <c r="BJ13" s="239"/>
      <c r="BK13" s="138"/>
      <c r="BL13" s="138"/>
      <c r="BM13" s="138"/>
      <c r="BN13" s="138"/>
      <c r="BO13" s="138"/>
      <c r="BP13" s="139"/>
      <c r="BQ13" s="139"/>
      <c r="BR13" s="139"/>
      <c r="BS13" s="139"/>
      <c r="BT13" s="140"/>
      <c r="BU13" s="140"/>
      <c r="BV13" s="140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214"/>
      <c r="CJ13" s="132"/>
      <c r="CK13" s="135">
        <f>SUM(CK9:CK12)</f>
        <v>0</v>
      </c>
      <c r="CL13" s="132"/>
      <c r="CM13" s="135">
        <f>SUM(CM9:CM12)</f>
        <v>91.026200000000017</v>
      </c>
      <c r="CN13" s="135">
        <f>SUM(CN9:CN12)</f>
        <v>41.375545454545453</v>
      </c>
      <c r="CO13" s="135">
        <f>SUM(CO9:CO12)</f>
        <v>983917.17730543157</v>
      </c>
      <c r="CP13" s="135">
        <f>SUM(CP9:CP12)</f>
        <v>3738958.8559999997</v>
      </c>
      <c r="CQ13" s="135">
        <f>SUM(CQ9:CQ12)</f>
        <v>7.5545454545451918E-2</v>
      </c>
      <c r="CR13" s="132"/>
      <c r="CS13" s="132"/>
      <c r="CT13" s="132"/>
      <c r="CU13" s="132"/>
      <c r="CV13" s="132"/>
      <c r="CW13" s="141"/>
      <c r="CY13" s="214"/>
      <c r="CZ13" s="214"/>
    </row>
    <row r="14" spans="1:104" s="18" customFormat="1" x14ac:dyDescent="0.25">
      <c r="A14" s="50">
        <v>3766</v>
      </c>
      <c r="B14" s="51" t="str">
        <f t="shared" ref="B14:B23" si="0">IF(AJ14="","",A14&amp;"-"&amp;AJ14&amp;"-"&amp;AH14)</f>
        <v>3766-4113-1</v>
      </c>
      <c r="C14" s="52">
        <v>5</v>
      </c>
      <c r="D14" s="53" t="s">
        <v>397</v>
      </c>
      <c r="E14" s="53" t="s">
        <v>284</v>
      </c>
      <c r="F14" s="53" t="s">
        <v>413</v>
      </c>
      <c r="G14" s="53" t="s">
        <v>361</v>
      </c>
      <c r="H14" s="53" t="s">
        <v>213</v>
      </c>
      <c r="I14" s="70"/>
      <c r="J14" s="54"/>
      <c r="K14" s="54"/>
      <c r="L14" s="54"/>
      <c r="M14" s="218"/>
      <c r="N14" s="54"/>
      <c r="O14" s="54"/>
      <c r="P14" s="51"/>
      <c r="Q14" s="218"/>
      <c r="R14" s="218"/>
      <c r="S14" s="51"/>
      <c r="T14" s="51"/>
      <c r="U14" s="51"/>
      <c r="V14" s="219"/>
      <c r="W14" s="219"/>
      <c r="X14" s="220"/>
      <c r="Y14" s="55"/>
      <c r="Z14" s="55"/>
      <c r="AA14" s="219"/>
      <c r="AB14" s="219"/>
      <c r="AC14" s="51"/>
      <c r="AD14" s="51"/>
      <c r="AE14" s="218"/>
      <c r="AF14" s="218"/>
      <c r="AG14" s="55"/>
      <c r="AH14" s="56">
        <v>1</v>
      </c>
      <c r="AI14" s="57">
        <v>44318</v>
      </c>
      <c r="AJ14" s="58" t="s">
        <v>257</v>
      </c>
      <c r="AK14" s="59" t="s">
        <v>209</v>
      </c>
      <c r="AL14" s="59" t="s">
        <v>216</v>
      </c>
      <c r="AM14" s="60">
        <v>0.34722222222222227</v>
      </c>
      <c r="AN14" s="60">
        <v>0.36458333333333331</v>
      </c>
      <c r="AO14" s="60">
        <v>0.53125</v>
      </c>
      <c r="AP14" s="60">
        <v>0.53472222222222221</v>
      </c>
      <c r="AQ14" s="61">
        <f>IF(AP14&lt;AM14,(AP14+1)-AM14,AP14-AM14)</f>
        <v>0.18749999999999994</v>
      </c>
      <c r="AR14" s="247">
        <f>IF(AO14&lt;AN14,(AO14+1)-AN14,AO14-AN14)</f>
        <v>0.16666666666666669</v>
      </c>
      <c r="AS14" s="62">
        <f>IF(AR14&lt;&gt;0,1,"")</f>
        <v>1</v>
      </c>
      <c r="AT14" s="63">
        <f>IF(AM14&lt;&gt;0,AM14-(6/24)+1440,"")</f>
        <v>1440.0972222222222</v>
      </c>
      <c r="AU14" s="88">
        <v>22.2</v>
      </c>
      <c r="AV14" s="65"/>
      <c r="AW14" s="65"/>
      <c r="AX14" s="65"/>
      <c r="AY14" s="64">
        <v>28.2</v>
      </c>
      <c r="AZ14" s="216"/>
      <c r="BA14" s="88">
        <v>9.8000000000000007</v>
      </c>
      <c r="BB14" s="66"/>
      <c r="BC14" s="51">
        <v>10522</v>
      </c>
      <c r="BD14" s="89">
        <f>BC14*0.0004536</f>
        <v>4.7727792000000004</v>
      </c>
      <c r="BE14" s="67"/>
      <c r="BF14" s="68"/>
      <c r="BG14" s="68"/>
      <c r="BH14" s="69">
        <v>3</v>
      </c>
      <c r="BI14" s="70"/>
      <c r="BJ14" s="70"/>
      <c r="BK14" s="70"/>
      <c r="BL14" s="70"/>
      <c r="BM14" s="71"/>
      <c r="BN14" s="71"/>
      <c r="BO14" s="71"/>
      <c r="BP14" s="72">
        <v>3</v>
      </c>
      <c r="BQ14" s="73"/>
      <c r="BR14" s="73"/>
      <c r="BS14" s="73"/>
      <c r="BT14" s="74"/>
      <c r="BU14" s="75"/>
      <c r="BV14" s="74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212">
        <v>1.7149000000000001</v>
      </c>
      <c r="CJ14" s="51">
        <v>27730</v>
      </c>
      <c r="CK14" s="65">
        <f>((CJ14/3.8)*6.7)/1000</f>
        <v>48.89236842105263</v>
      </c>
      <c r="CL14" s="51"/>
      <c r="CM14" s="67">
        <f>((CL14*6.7)/1)/1000</f>
        <v>0</v>
      </c>
      <c r="CN14" s="67">
        <f>IF(A14="","",IF(CK14=0,CM14,CK14)/2.2)</f>
        <v>22.223803827751194</v>
      </c>
      <c r="CO14" s="67">
        <f>IF(A14="","",(CP14/$BD$4))</f>
        <v>7297.2248097612173</v>
      </c>
      <c r="CP14" s="67">
        <f>IF(A14="","",IF(CJ14="",(AJ14*$BA$4),CJ14))</f>
        <v>27730</v>
      </c>
      <c r="CQ14" s="64">
        <f>CN14-AU14</f>
        <v>2.3803827751194717E-2</v>
      </c>
      <c r="CR14" s="67">
        <f>AY14-BA14</f>
        <v>18.399999999999999</v>
      </c>
      <c r="CS14" s="155"/>
      <c r="CT14" s="199">
        <v>44318</v>
      </c>
      <c r="CU14" s="200">
        <v>0.11458333333333333</v>
      </c>
      <c r="CV14" s="200">
        <v>0.1388888888888889</v>
      </c>
      <c r="CW14" s="201" t="s">
        <v>523</v>
      </c>
      <c r="CY14" s="228" t="s">
        <v>697</v>
      </c>
      <c r="CZ14" s="228"/>
    </row>
    <row r="15" spans="1:104" s="18" customFormat="1" ht="13.8" thickBot="1" x14ac:dyDescent="0.3">
      <c r="A15" s="100">
        <v>3766</v>
      </c>
      <c r="B15" s="76" t="str">
        <f t="shared" si="0"/>
        <v>3766-4138-2</v>
      </c>
      <c r="C15" s="77">
        <v>5</v>
      </c>
      <c r="D15" s="83" t="s">
        <v>397</v>
      </c>
      <c r="E15" s="83" t="s">
        <v>284</v>
      </c>
      <c r="F15" s="83" t="s">
        <v>413</v>
      </c>
      <c r="G15" s="83" t="s">
        <v>361</v>
      </c>
      <c r="H15" s="76" t="s">
        <v>213</v>
      </c>
      <c r="I15" s="76"/>
      <c r="J15" s="78"/>
      <c r="K15" s="78"/>
      <c r="L15" s="78"/>
      <c r="M15" s="221"/>
      <c r="N15" s="78"/>
      <c r="O15" s="78"/>
      <c r="P15" s="76"/>
      <c r="Q15" s="221"/>
      <c r="R15" s="221"/>
      <c r="S15" s="76"/>
      <c r="T15" s="76"/>
      <c r="U15" s="76"/>
      <c r="V15" s="222"/>
      <c r="W15" s="222"/>
      <c r="X15" s="222"/>
      <c r="Y15" s="79"/>
      <c r="Z15" s="79"/>
      <c r="AA15" s="223"/>
      <c r="AB15" s="223"/>
      <c r="AC15" s="76"/>
      <c r="AD15" s="76"/>
      <c r="AE15" s="221"/>
      <c r="AF15" s="221"/>
      <c r="AG15" s="79"/>
      <c r="AH15" s="80">
        <v>2</v>
      </c>
      <c r="AI15" s="81">
        <v>44318</v>
      </c>
      <c r="AJ15" s="82" t="s">
        <v>266</v>
      </c>
      <c r="AK15" s="83" t="s">
        <v>216</v>
      </c>
      <c r="AL15" s="83" t="s">
        <v>208</v>
      </c>
      <c r="AM15" s="84">
        <v>0.57638888888888895</v>
      </c>
      <c r="AN15" s="84">
        <v>0.59722222222222221</v>
      </c>
      <c r="AO15" s="84">
        <v>0.72916666666666663</v>
      </c>
      <c r="AP15" s="84">
        <v>0.73958333333333337</v>
      </c>
      <c r="AQ15" s="229">
        <f>IF(AP15&lt;AM15,(AP15+1)-AM15,AP15-AM15)</f>
        <v>0.16319444444444442</v>
      </c>
      <c r="AR15" s="231">
        <f>IF(AO15&lt;AN15,(AO15+1)-AN15,AO15-AN15)</f>
        <v>0.13194444444444442</v>
      </c>
      <c r="AS15" s="86">
        <f>IF(AR15&lt;&gt;0,1,"")</f>
        <v>1</v>
      </c>
      <c r="AT15" s="87">
        <f>IF(AM15&lt;&gt;0,AM15-(6/24)+1440,"")</f>
        <v>1440.3263888888889</v>
      </c>
      <c r="AU15" s="230">
        <v>13</v>
      </c>
      <c r="AV15" s="89"/>
      <c r="AW15" s="89"/>
      <c r="AX15" s="89"/>
      <c r="AY15" s="88">
        <v>23</v>
      </c>
      <c r="AZ15" s="89"/>
      <c r="BA15" s="88">
        <v>4.2</v>
      </c>
      <c r="BB15" s="88"/>
      <c r="BC15" s="90" t="s">
        <v>414</v>
      </c>
      <c r="BD15" s="89">
        <f>BC15*0.0004536</f>
        <v>41.477184000000001</v>
      </c>
      <c r="BE15" s="91"/>
      <c r="BF15" s="92"/>
      <c r="BG15" s="92"/>
      <c r="BH15" s="80">
        <v>4</v>
      </c>
      <c r="BI15" s="93"/>
      <c r="BJ15" s="93"/>
      <c r="BK15" s="93"/>
      <c r="BL15" s="93"/>
      <c r="BM15" s="94"/>
      <c r="BN15" s="94"/>
      <c r="BO15" s="94"/>
      <c r="BP15" s="95">
        <v>4</v>
      </c>
      <c r="BQ15" s="96"/>
      <c r="BR15" s="96"/>
      <c r="BS15" s="96"/>
      <c r="BT15" s="97"/>
      <c r="BU15" s="98"/>
      <c r="BV15" s="97"/>
      <c r="BW15" s="76"/>
      <c r="BX15" s="76"/>
      <c r="BY15" s="76"/>
      <c r="BZ15" s="76"/>
      <c r="CA15" s="76"/>
      <c r="CB15" s="76"/>
      <c r="CC15" s="76"/>
      <c r="CD15" s="76"/>
      <c r="CE15" s="76"/>
      <c r="CF15" s="76"/>
      <c r="CG15" s="76"/>
      <c r="CH15" s="76"/>
      <c r="CI15" s="212">
        <v>41.564</v>
      </c>
      <c r="CJ15" s="76"/>
      <c r="CK15" s="89">
        <f>((CJ15/3.8)*6.7)/1000</f>
        <v>0</v>
      </c>
      <c r="CL15" s="76">
        <v>4262</v>
      </c>
      <c r="CM15" s="91">
        <f>((CL15*6.7)/1)/1000</f>
        <v>28.555400000000002</v>
      </c>
      <c r="CN15" s="91">
        <f>IF(A15="","",IF(CK15=0,CM15,CK15)/2.2)</f>
        <v>12.979727272727272</v>
      </c>
      <c r="CO15" s="91">
        <f>IF(A15="","",(CP15/$BD$4))</f>
        <v>493928.09410286014</v>
      </c>
      <c r="CP15" s="91">
        <f>IF(A15="","",IF(CJ15="",(AJ15*$BA$4),CJ15))</f>
        <v>1876963.696</v>
      </c>
      <c r="CQ15" s="99">
        <f>CN15-AU15</f>
        <v>-2.0272727272727664E-2</v>
      </c>
      <c r="CR15" s="91">
        <f>AY15-BA15</f>
        <v>18.8</v>
      </c>
      <c r="CS15" s="168"/>
      <c r="CT15" s="81"/>
      <c r="CU15" s="192"/>
      <c r="CV15" s="192"/>
      <c r="CW15" s="169"/>
      <c r="CY15" s="83" t="s">
        <v>697</v>
      </c>
      <c r="CZ15" s="83"/>
    </row>
    <row r="16" spans="1:104" s="18" customFormat="1" ht="13.8" hidden="1" thickBot="1" x14ac:dyDescent="0.3">
      <c r="A16" s="100"/>
      <c r="B16" s="76" t="str">
        <f t="shared" si="0"/>
        <v/>
      </c>
      <c r="C16" s="77"/>
      <c r="D16" s="83"/>
      <c r="E16" s="83"/>
      <c r="F16" s="83"/>
      <c r="G16" s="76"/>
      <c r="H16" s="76"/>
      <c r="I16" s="76"/>
      <c r="J16" s="78"/>
      <c r="K16" s="78"/>
      <c r="L16" s="78"/>
      <c r="M16" s="221"/>
      <c r="N16" s="78"/>
      <c r="O16" s="78"/>
      <c r="P16" s="76"/>
      <c r="Q16" s="221"/>
      <c r="R16" s="221"/>
      <c r="S16" s="76"/>
      <c r="T16" s="76"/>
      <c r="U16" s="76"/>
      <c r="V16" s="222"/>
      <c r="W16" s="222"/>
      <c r="X16" s="222"/>
      <c r="Y16" s="79"/>
      <c r="Z16" s="79"/>
      <c r="AA16" s="223"/>
      <c r="AB16" s="223"/>
      <c r="AC16" s="76"/>
      <c r="AD16" s="76"/>
      <c r="AE16" s="221"/>
      <c r="AF16" s="221"/>
      <c r="AG16" s="79"/>
      <c r="AH16" s="80">
        <v>3</v>
      </c>
      <c r="AI16" s="81"/>
      <c r="AJ16" s="82"/>
      <c r="AK16" s="83"/>
      <c r="AL16" s="83"/>
      <c r="AM16" s="84"/>
      <c r="AN16" s="84"/>
      <c r="AO16" s="84"/>
      <c r="AP16" s="84"/>
      <c r="AQ16" s="85">
        <f>IF(AP16&lt;AM16,(AP16+1)-AM16,AP16-AM16)</f>
        <v>0</v>
      </c>
      <c r="AR16" s="85">
        <f>IF(AO16&lt;AN16,(AO16+1)-AN16,AO16-AN16)</f>
        <v>0</v>
      </c>
      <c r="AS16" s="86" t="str">
        <f>IF(AR16&lt;&gt;0,1,"")</f>
        <v/>
      </c>
      <c r="AT16" s="87" t="str">
        <f>IF(AM16&lt;&gt;0,AM16-(6/24)+1440,"")</f>
        <v/>
      </c>
      <c r="AU16" s="88"/>
      <c r="AV16" s="89"/>
      <c r="AW16" s="89"/>
      <c r="AX16" s="89"/>
      <c r="AY16" s="88"/>
      <c r="AZ16" s="89"/>
      <c r="BA16" s="88"/>
      <c r="BB16" s="88"/>
      <c r="BC16" s="101"/>
      <c r="BD16" s="89">
        <f>BC16*0.0004536</f>
        <v>0</v>
      </c>
      <c r="BE16" s="91"/>
      <c r="BF16" s="92"/>
      <c r="BG16" s="92"/>
      <c r="BH16" s="80"/>
      <c r="BI16" s="93"/>
      <c r="BJ16" s="93"/>
      <c r="BK16" s="93"/>
      <c r="BL16" s="93"/>
      <c r="BM16" s="94"/>
      <c r="BN16" s="94"/>
      <c r="BO16" s="94"/>
      <c r="BP16" s="95"/>
      <c r="BQ16" s="96"/>
      <c r="BR16" s="96"/>
      <c r="BS16" s="96"/>
      <c r="BT16" s="97"/>
      <c r="BU16" s="98"/>
      <c r="BV16" s="97"/>
      <c r="BW16" s="76"/>
      <c r="BX16" s="76"/>
      <c r="BY16" s="76"/>
      <c r="BZ16" s="76"/>
      <c r="CA16" s="76"/>
      <c r="CB16" s="76"/>
      <c r="CC16" s="76"/>
      <c r="CD16" s="76"/>
      <c r="CE16" s="76"/>
      <c r="CF16" s="76"/>
      <c r="CG16" s="76"/>
      <c r="CH16" s="76"/>
      <c r="CI16" s="212"/>
      <c r="CJ16" s="76"/>
      <c r="CK16" s="89">
        <f>((CJ16/3.8)*6.7)/1000</f>
        <v>0</v>
      </c>
      <c r="CL16" s="76"/>
      <c r="CM16" s="91">
        <f>((CL16*6.7)/1)/1000</f>
        <v>0</v>
      </c>
      <c r="CN16" s="91" t="str">
        <f>IF(A16="","",IF(CK16=0,CM16,CK16)/2.2)</f>
        <v/>
      </c>
      <c r="CO16" s="91" t="str">
        <f>IF(A16="","",(CP16/$BD$4))</f>
        <v/>
      </c>
      <c r="CP16" s="91" t="str">
        <f>IF(A16="","",IF(CJ16="",(AJ16*$BA$4),CJ16))</f>
        <v/>
      </c>
      <c r="CQ16" s="99"/>
      <c r="CR16" s="91">
        <f>AY16-BA16</f>
        <v>0</v>
      </c>
      <c r="CS16" s="76"/>
      <c r="CT16" s="81"/>
      <c r="CU16" s="192"/>
      <c r="CV16" s="192"/>
      <c r="CW16" s="169"/>
      <c r="CY16" s="76"/>
      <c r="CZ16" s="76"/>
    </row>
    <row r="17" spans="1:104" s="18" customFormat="1" ht="13.8" hidden="1" thickBot="1" x14ac:dyDescent="0.3">
      <c r="A17" s="100"/>
      <c r="B17" s="76" t="str">
        <f t="shared" si="0"/>
        <v/>
      </c>
      <c r="C17" s="77"/>
      <c r="D17" s="83"/>
      <c r="E17" s="83"/>
      <c r="F17" s="83"/>
      <c r="G17" s="76"/>
      <c r="H17" s="76"/>
      <c r="I17" s="76"/>
      <c r="J17" s="78"/>
      <c r="K17" s="78"/>
      <c r="L17" s="78"/>
      <c r="M17" s="221"/>
      <c r="N17" s="78"/>
      <c r="O17" s="78"/>
      <c r="P17" s="76"/>
      <c r="Q17" s="221"/>
      <c r="R17" s="221"/>
      <c r="S17" s="76"/>
      <c r="T17" s="76"/>
      <c r="U17" s="76"/>
      <c r="V17" s="222"/>
      <c r="W17" s="222"/>
      <c r="X17" s="222"/>
      <c r="Y17" s="79"/>
      <c r="Z17" s="79"/>
      <c r="AA17" s="223"/>
      <c r="AB17" s="223"/>
      <c r="AC17" s="76"/>
      <c r="AD17" s="76"/>
      <c r="AE17" s="221"/>
      <c r="AF17" s="221"/>
      <c r="AG17" s="79"/>
      <c r="AH17" s="102">
        <v>4</v>
      </c>
      <c r="AI17" s="103"/>
      <c r="AJ17" s="104"/>
      <c r="AK17" s="105"/>
      <c r="AL17" s="106"/>
      <c r="AM17" s="107"/>
      <c r="AN17" s="107"/>
      <c r="AO17" s="107"/>
      <c r="AP17" s="107"/>
      <c r="AQ17" s="108">
        <f>IF(AP17&lt;AM17,(AP17+1)-AM17,AP17-AM17)</f>
        <v>0</v>
      </c>
      <c r="AR17" s="108">
        <f>IF(AO17&lt;AN17,(AO17+1)-AN17,AO17-AN17)</f>
        <v>0</v>
      </c>
      <c r="AS17" s="109" t="str">
        <f>IF(AR17&lt;&gt;0,1,"")</f>
        <v/>
      </c>
      <c r="AT17" s="110" t="str">
        <f>IF(AM17&lt;&gt;0,AM17-(6/24)+1440,"")</f>
        <v/>
      </c>
      <c r="AU17" s="111"/>
      <c r="AV17" s="112"/>
      <c r="AW17" s="112"/>
      <c r="AX17" s="112"/>
      <c r="AY17" s="111"/>
      <c r="AZ17" s="217"/>
      <c r="BA17" s="111"/>
      <c r="BB17" s="111"/>
      <c r="BC17" s="113"/>
      <c r="BD17" s="112">
        <f>BC17*0.0004536</f>
        <v>0</v>
      </c>
      <c r="BE17" s="114"/>
      <c r="BF17" s="115"/>
      <c r="BG17" s="115"/>
      <c r="BH17" s="102"/>
      <c r="BI17" s="116"/>
      <c r="BJ17" s="116"/>
      <c r="BK17" s="116"/>
      <c r="BL17" s="116"/>
      <c r="BM17" s="117"/>
      <c r="BN17" s="117"/>
      <c r="BO17" s="117"/>
      <c r="BP17" s="118"/>
      <c r="BQ17" s="119"/>
      <c r="BR17" s="119"/>
      <c r="BS17" s="119"/>
      <c r="BT17" s="120"/>
      <c r="BU17" s="121"/>
      <c r="BV17" s="120"/>
      <c r="BW17" s="122"/>
      <c r="BX17" s="122"/>
      <c r="BY17" s="122"/>
      <c r="BZ17" s="122"/>
      <c r="CA17" s="122"/>
      <c r="CB17" s="122"/>
      <c r="CC17" s="122"/>
      <c r="CD17" s="122"/>
      <c r="CE17" s="122"/>
      <c r="CF17" s="122"/>
      <c r="CG17" s="122"/>
      <c r="CH17" s="122"/>
      <c r="CI17" s="213"/>
      <c r="CJ17" s="122"/>
      <c r="CK17" s="112">
        <f>((CJ17/3.8)*6.7)/1000</f>
        <v>0</v>
      </c>
      <c r="CL17" s="122"/>
      <c r="CM17" s="114">
        <f>((CL17*6.7)/1)/1000</f>
        <v>0</v>
      </c>
      <c r="CN17" s="114" t="str">
        <f>IF(A17="","",IF(CK17=0,CM17,CK17)/2.2)</f>
        <v/>
      </c>
      <c r="CO17" s="114" t="str">
        <f>IF(A17="","",(CP17/$BD$4))</f>
        <v/>
      </c>
      <c r="CP17" s="114" t="str">
        <f>IF(A17="","",IF(CJ17="",(AJ17*$BA$4),CJ17))</f>
        <v/>
      </c>
      <c r="CQ17" s="123"/>
      <c r="CR17" s="114">
        <f>AY17-BA17</f>
        <v>0</v>
      </c>
      <c r="CS17" s="122"/>
      <c r="CT17" s="202"/>
      <c r="CU17" s="203"/>
      <c r="CV17" s="203"/>
      <c r="CW17" s="204"/>
      <c r="CY17" s="76"/>
      <c r="CZ17" s="76"/>
    </row>
    <row r="18" spans="1:104" s="18" customFormat="1" ht="13.8" hidden="1" thickBot="1" x14ac:dyDescent="0.3">
      <c r="A18" s="124"/>
      <c r="B18" s="125" t="s">
        <v>142</v>
      </c>
      <c r="C18" s="126"/>
      <c r="D18" s="127"/>
      <c r="E18" s="127"/>
      <c r="F18" s="127"/>
      <c r="G18" s="127"/>
      <c r="H18" s="127"/>
      <c r="I18" s="128"/>
      <c r="J18" s="128"/>
      <c r="K18" s="128"/>
      <c r="L18" s="128"/>
      <c r="M18" s="224"/>
      <c r="N18" s="128"/>
      <c r="O18" s="128"/>
      <c r="P18" s="125"/>
      <c r="Q18" s="224"/>
      <c r="R18" s="224"/>
      <c r="S18" s="125"/>
      <c r="T18" s="125"/>
      <c r="U18" s="125"/>
      <c r="V18" s="225"/>
      <c r="W18" s="225"/>
      <c r="X18" s="225"/>
      <c r="Y18" s="129"/>
      <c r="Z18" s="129"/>
      <c r="AA18" s="226"/>
      <c r="AB18" s="226"/>
      <c r="AC18" s="125"/>
      <c r="AD18" s="125"/>
      <c r="AE18" s="224"/>
      <c r="AF18" s="224"/>
      <c r="AG18" s="130"/>
      <c r="AH18" s="238" t="s">
        <v>141</v>
      </c>
      <c r="AI18" s="239"/>
      <c r="AJ18" s="131"/>
      <c r="AK18" s="132"/>
      <c r="AL18" s="132"/>
      <c r="AM18" s="132"/>
      <c r="AN18" s="132"/>
      <c r="AO18" s="132"/>
      <c r="AP18" s="133"/>
      <c r="AQ18" s="133">
        <f>SUM(AQ14:AQ17)</f>
        <v>0.35069444444444436</v>
      </c>
      <c r="AR18" s="133">
        <f>SUM(AR14:AR17)</f>
        <v>0.2986111111111111</v>
      </c>
      <c r="AS18" s="134">
        <f>SUM(AS14:AS17)</f>
        <v>2</v>
      </c>
      <c r="AT18" s="134"/>
      <c r="AU18" s="132"/>
      <c r="AV18" s="135"/>
      <c r="AW18" s="135"/>
      <c r="AX18" s="135"/>
      <c r="AY18" s="132"/>
      <c r="AZ18" s="132"/>
      <c r="BA18" s="132"/>
      <c r="BB18" s="132"/>
      <c r="BC18" s="136"/>
      <c r="BD18" s="135"/>
      <c r="BE18" s="135"/>
      <c r="BF18" s="137"/>
      <c r="BG18" s="137"/>
      <c r="BH18" s="239"/>
      <c r="BI18" s="239"/>
      <c r="BJ18" s="239"/>
      <c r="BK18" s="138"/>
      <c r="BL18" s="138"/>
      <c r="BM18" s="138"/>
      <c r="BN18" s="138"/>
      <c r="BO18" s="138"/>
      <c r="BP18" s="139"/>
      <c r="BQ18" s="139"/>
      <c r="BR18" s="139"/>
      <c r="BS18" s="139"/>
      <c r="BT18" s="140"/>
      <c r="BU18" s="140"/>
      <c r="BV18" s="140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214"/>
      <c r="CJ18" s="132"/>
      <c r="CK18" s="135">
        <f>SUM(CK14:CK17)</f>
        <v>48.89236842105263</v>
      </c>
      <c r="CL18" s="132"/>
      <c r="CM18" s="135">
        <f>SUM(CM14:CM17)</f>
        <v>28.555400000000002</v>
      </c>
      <c r="CN18" s="135">
        <f>SUM(CN14:CN17)</f>
        <v>35.203531100478465</v>
      </c>
      <c r="CO18" s="135">
        <f>SUM(CO14:CO17)</f>
        <v>501225.31891262135</v>
      </c>
      <c r="CP18" s="135">
        <f>SUM(CP14:CP17)</f>
        <v>1904693.696</v>
      </c>
      <c r="CQ18" s="135">
        <f>SUM(CQ14:CQ17)</f>
        <v>3.531100478467053E-3</v>
      </c>
      <c r="CR18" s="132"/>
      <c r="CS18" s="132"/>
      <c r="CT18" s="132"/>
      <c r="CU18" s="132"/>
      <c r="CV18" s="132"/>
      <c r="CW18" s="141"/>
      <c r="CY18" s="214"/>
      <c r="CZ18" s="214"/>
    </row>
    <row r="19" spans="1:104" s="18" customFormat="1" x14ac:dyDescent="0.25">
      <c r="A19" s="50">
        <v>3767</v>
      </c>
      <c r="B19" s="51" t="str">
        <f t="shared" si="0"/>
        <v>3767-4131-1</v>
      </c>
      <c r="C19" s="52">
        <v>5</v>
      </c>
      <c r="D19" s="53" t="s">
        <v>261</v>
      </c>
      <c r="E19" s="53" t="s">
        <v>273</v>
      </c>
      <c r="F19" s="53" t="s">
        <v>220</v>
      </c>
      <c r="G19" s="53" t="s">
        <v>274</v>
      </c>
      <c r="H19" s="53"/>
      <c r="I19" s="70"/>
      <c r="J19" s="54"/>
      <c r="K19" s="54"/>
      <c r="L19" s="54"/>
      <c r="M19" s="218"/>
      <c r="N19" s="54"/>
      <c r="O19" s="54"/>
      <c r="P19" s="51"/>
      <c r="Q19" s="218"/>
      <c r="R19" s="218"/>
      <c r="S19" s="51"/>
      <c r="T19" s="51"/>
      <c r="U19" s="51"/>
      <c r="V19" s="219"/>
      <c r="W19" s="219"/>
      <c r="X19" s="220"/>
      <c r="Y19" s="55"/>
      <c r="Z19" s="55"/>
      <c r="AA19" s="219"/>
      <c r="AB19" s="219"/>
      <c r="AC19" s="51"/>
      <c r="AD19" s="51"/>
      <c r="AE19" s="218"/>
      <c r="AF19" s="218"/>
      <c r="AG19" s="55"/>
      <c r="AH19" s="56">
        <v>1</v>
      </c>
      <c r="AI19" s="57">
        <v>44318</v>
      </c>
      <c r="AJ19" s="58" t="s">
        <v>214</v>
      </c>
      <c r="AK19" s="59" t="s">
        <v>208</v>
      </c>
      <c r="AL19" s="59" t="s">
        <v>216</v>
      </c>
      <c r="AM19" s="60">
        <v>0.875</v>
      </c>
      <c r="AN19" s="60">
        <v>0.89583333333333337</v>
      </c>
      <c r="AO19" s="60">
        <v>2.4305555555555556E-2</v>
      </c>
      <c r="AP19" s="60">
        <v>3.125E-2</v>
      </c>
      <c r="AQ19" s="61">
        <f>IF(AP19&lt;AM19,(AP19+1)-AM19,AP19-AM19)</f>
        <v>0.15625</v>
      </c>
      <c r="AR19" s="61">
        <f>IF(AO19&lt;AN19,(AO19+1)-AN19,AO19-AN19)</f>
        <v>0.12847222222222221</v>
      </c>
      <c r="AS19" s="62">
        <f>IF(AR19&lt;&gt;0,1,"")</f>
        <v>1</v>
      </c>
      <c r="AT19" s="63">
        <f>IF(AM19&lt;&gt;0,AM19-(6/24)+1440,"")</f>
        <v>1440.625</v>
      </c>
      <c r="AU19" s="88">
        <v>18.2</v>
      </c>
      <c r="AV19" s="65"/>
      <c r="AW19" s="65"/>
      <c r="AX19" s="65"/>
      <c r="AY19" s="64">
        <v>22</v>
      </c>
      <c r="AZ19" s="216"/>
      <c r="BA19" s="88">
        <v>6.8</v>
      </c>
      <c r="BB19" s="66"/>
      <c r="BC19" s="90" t="s">
        <v>275</v>
      </c>
      <c r="BD19" s="89">
        <f>BC19*0.0004536</f>
        <v>3.2990328</v>
      </c>
      <c r="BE19" s="67"/>
      <c r="BF19" s="68"/>
      <c r="BG19" s="68"/>
      <c r="BH19" s="69">
        <v>3</v>
      </c>
      <c r="BI19" s="70"/>
      <c r="BJ19" s="70"/>
      <c r="BK19" s="70"/>
      <c r="BL19" s="70"/>
      <c r="BM19" s="71"/>
      <c r="BN19" s="71"/>
      <c r="BO19" s="71"/>
      <c r="BP19" s="72">
        <v>3</v>
      </c>
      <c r="BQ19" s="73"/>
      <c r="BR19" s="73"/>
      <c r="BS19" s="73"/>
      <c r="BT19" s="74"/>
      <c r="BU19" s="75"/>
      <c r="BV19" s="74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212">
        <v>3.306</v>
      </c>
      <c r="CJ19" s="51"/>
      <c r="CK19" s="65">
        <f>((CJ19/3.8)*6.7)/1000</f>
        <v>0</v>
      </c>
      <c r="CL19" s="51">
        <v>5984</v>
      </c>
      <c r="CM19" s="67">
        <f>((CL19*6.7)/1)/1000</f>
        <v>40.092800000000004</v>
      </c>
      <c r="CN19" s="67">
        <f>IF(A19="","",IF(CK19=0,CM19,CK19)/2.2)</f>
        <v>18.224</v>
      </c>
      <c r="CO19" s="67">
        <f>IF(A19="","",(CP19/$BD$4))</f>
        <v>493092.54633613222</v>
      </c>
      <c r="CP19" s="67">
        <f>IF(A19="","",IF(CJ19="",(AJ19*$BA$4),CJ19))</f>
        <v>1873788.5519999999</v>
      </c>
      <c r="CQ19" s="64">
        <f>CN19-AU19</f>
        <v>2.4000000000000909E-2</v>
      </c>
      <c r="CR19" s="67">
        <f>AY19-BA19</f>
        <v>15.2</v>
      </c>
      <c r="CS19" s="155"/>
      <c r="CT19" s="199"/>
      <c r="CU19" s="200"/>
      <c r="CV19" s="200"/>
      <c r="CW19" s="201"/>
      <c r="CY19" s="228" t="s">
        <v>697</v>
      </c>
      <c r="CZ19" s="228"/>
    </row>
    <row r="20" spans="1:104" s="18" customFormat="1" ht="13.8" thickBot="1" x14ac:dyDescent="0.3">
      <c r="A20" s="100">
        <v>3767</v>
      </c>
      <c r="B20" s="76" t="str">
        <f t="shared" si="0"/>
        <v>3767-4130-2</v>
      </c>
      <c r="C20" s="77">
        <v>5</v>
      </c>
      <c r="D20" s="83" t="s">
        <v>261</v>
      </c>
      <c r="E20" s="83" t="s">
        <v>273</v>
      </c>
      <c r="F20" s="83" t="s">
        <v>220</v>
      </c>
      <c r="G20" s="83" t="s">
        <v>274</v>
      </c>
      <c r="H20" s="76"/>
      <c r="I20" s="76"/>
      <c r="J20" s="78"/>
      <c r="K20" s="78"/>
      <c r="L20" s="78"/>
      <c r="M20" s="221"/>
      <c r="N20" s="78"/>
      <c r="O20" s="78"/>
      <c r="P20" s="76"/>
      <c r="Q20" s="221"/>
      <c r="R20" s="221"/>
      <c r="S20" s="76"/>
      <c r="T20" s="76"/>
      <c r="U20" s="76"/>
      <c r="V20" s="222"/>
      <c r="W20" s="222"/>
      <c r="X20" s="222"/>
      <c r="Y20" s="79"/>
      <c r="Z20" s="79"/>
      <c r="AA20" s="223"/>
      <c r="AB20" s="223"/>
      <c r="AC20" s="76"/>
      <c r="AD20" s="76"/>
      <c r="AE20" s="221"/>
      <c r="AF20" s="221"/>
      <c r="AG20" s="79"/>
      <c r="AH20" s="80">
        <v>2</v>
      </c>
      <c r="AI20" s="81">
        <v>44319</v>
      </c>
      <c r="AJ20" s="82" t="s">
        <v>258</v>
      </c>
      <c r="AK20" s="83" t="s">
        <v>216</v>
      </c>
      <c r="AL20" s="83" t="s">
        <v>208</v>
      </c>
      <c r="AM20" s="84">
        <v>8.3333333333333329E-2</v>
      </c>
      <c r="AN20" s="84">
        <v>0.10416666666666667</v>
      </c>
      <c r="AO20" s="84">
        <v>0.23611111111111113</v>
      </c>
      <c r="AP20" s="84">
        <v>0.24305555555555555</v>
      </c>
      <c r="AQ20" s="229">
        <f>IF(AP20&lt;AM20,(AP20+1)-AM20,AP20-AM20)</f>
        <v>0.15972222222222221</v>
      </c>
      <c r="AR20" s="231">
        <f>IF(AO20&lt;AN20,(AO20+1)-AN20,AO20-AN20)</f>
        <v>0.13194444444444448</v>
      </c>
      <c r="AS20" s="86">
        <f>IF(AR20&lt;&gt;0,1,"")</f>
        <v>1</v>
      </c>
      <c r="AT20" s="87">
        <f>IF(AM20&lt;&gt;0,AM20-(6/24)+1440,"")</f>
        <v>1439.8333333333333</v>
      </c>
      <c r="AU20" s="230">
        <v>18.7</v>
      </c>
      <c r="AV20" s="89"/>
      <c r="AW20" s="89"/>
      <c r="AX20" s="89"/>
      <c r="AY20" s="88">
        <v>26</v>
      </c>
      <c r="AZ20" s="89"/>
      <c r="BA20" s="88">
        <v>7.6</v>
      </c>
      <c r="BB20" s="88"/>
      <c r="BC20" s="90" t="s">
        <v>276</v>
      </c>
      <c r="BD20" s="89">
        <f>BC20*0.0004536</f>
        <v>36.775620000000004</v>
      </c>
      <c r="BE20" s="91"/>
      <c r="BF20" s="92"/>
      <c r="BG20" s="92"/>
      <c r="BH20" s="80">
        <v>4</v>
      </c>
      <c r="BI20" s="93"/>
      <c r="BJ20" s="93"/>
      <c r="BK20" s="93"/>
      <c r="BL20" s="93"/>
      <c r="BM20" s="94"/>
      <c r="BN20" s="94"/>
      <c r="BO20" s="94"/>
      <c r="BP20" s="95">
        <v>4</v>
      </c>
      <c r="BQ20" s="96"/>
      <c r="BR20" s="96"/>
      <c r="BS20" s="96"/>
      <c r="BT20" s="97"/>
      <c r="BU20" s="98"/>
      <c r="BV20" s="97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212">
        <v>36.851999999999997</v>
      </c>
      <c r="CJ20" s="76"/>
      <c r="CK20" s="89">
        <f>((CJ20/3.8)*6.7)/1000</f>
        <v>0</v>
      </c>
      <c r="CL20" s="76">
        <v>6156</v>
      </c>
      <c r="CM20" s="91">
        <f>((CL20*6.7)/1)/1000</f>
        <v>41.245200000000004</v>
      </c>
      <c r="CN20" s="91">
        <f>IF(A20="","",IF(CK20=0,CM20,CK20)/2.2)</f>
        <v>18.747818181818182</v>
      </c>
      <c r="CO20" s="91">
        <f>IF(A20="","",(CP20/$BD$4))</f>
        <v>492973.18236945686</v>
      </c>
      <c r="CP20" s="91">
        <f>IF(A20="","",IF(CJ20="",(AJ20*$BA$4),CJ20))</f>
        <v>1873334.96</v>
      </c>
      <c r="CQ20" s="99">
        <f>CN20-AU20</f>
        <v>4.7818181818183092E-2</v>
      </c>
      <c r="CR20" s="91">
        <f>AY20-BA20</f>
        <v>18.399999999999999</v>
      </c>
      <c r="CS20" s="168"/>
      <c r="CT20" s="81"/>
      <c r="CU20" s="192"/>
      <c r="CV20" s="192"/>
      <c r="CW20" s="169"/>
      <c r="CY20" s="83" t="s">
        <v>697</v>
      </c>
      <c r="CZ20" s="83"/>
    </row>
    <row r="21" spans="1:104" s="18" customFormat="1" ht="13.8" hidden="1" thickBot="1" x14ac:dyDescent="0.3">
      <c r="A21" s="100"/>
      <c r="B21" s="76" t="str">
        <f t="shared" si="0"/>
        <v/>
      </c>
      <c r="C21" s="77"/>
      <c r="D21" s="83"/>
      <c r="E21" s="83"/>
      <c r="F21" s="83"/>
      <c r="G21" s="76"/>
      <c r="H21" s="76"/>
      <c r="I21" s="76"/>
      <c r="J21" s="78"/>
      <c r="K21" s="78"/>
      <c r="L21" s="78"/>
      <c r="M21" s="221"/>
      <c r="N21" s="78"/>
      <c r="O21" s="78"/>
      <c r="P21" s="76"/>
      <c r="Q21" s="221"/>
      <c r="R21" s="221"/>
      <c r="S21" s="76"/>
      <c r="T21" s="76"/>
      <c r="U21" s="76"/>
      <c r="V21" s="222"/>
      <c r="W21" s="222"/>
      <c r="X21" s="222"/>
      <c r="Y21" s="79"/>
      <c r="Z21" s="79"/>
      <c r="AA21" s="223"/>
      <c r="AB21" s="223"/>
      <c r="AC21" s="76"/>
      <c r="AD21" s="76"/>
      <c r="AE21" s="221"/>
      <c r="AF21" s="221"/>
      <c r="AG21" s="79"/>
      <c r="AH21" s="80">
        <v>3</v>
      </c>
      <c r="AI21" s="81"/>
      <c r="AJ21" s="82"/>
      <c r="AK21" s="83"/>
      <c r="AL21" s="83"/>
      <c r="AM21" s="84"/>
      <c r="AN21" s="84"/>
      <c r="AO21" s="84"/>
      <c r="AP21" s="84"/>
      <c r="AQ21" s="85">
        <f>IF(AP21&lt;AM21,(AP21+1)-AM21,AP21-AM21)</f>
        <v>0</v>
      </c>
      <c r="AR21" s="85">
        <f>IF(AO21&lt;AN21,(AO21+1)-AN21,AO21-AN21)</f>
        <v>0</v>
      </c>
      <c r="AS21" s="86" t="str">
        <f>IF(AR21&lt;&gt;0,1,"")</f>
        <v/>
      </c>
      <c r="AT21" s="87" t="str">
        <f>IF(AM21&lt;&gt;0,AM21-(6/24)+1440,"")</f>
        <v/>
      </c>
      <c r="AU21" s="88"/>
      <c r="AV21" s="89"/>
      <c r="AW21" s="89"/>
      <c r="AX21" s="89"/>
      <c r="AY21" s="88"/>
      <c r="AZ21" s="89"/>
      <c r="BA21" s="88"/>
      <c r="BB21" s="88"/>
      <c r="BC21" s="101"/>
      <c r="BD21" s="89">
        <f>BC21*0.0004536</f>
        <v>0</v>
      </c>
      <c r="BE21" s="91"/>
      <c r="BF21" s="92"/>
      <c r="BG21" s="92"/>
      <c r="BH21" s="80"/>
      <c r="BI21" s="93"/>
      <c r="BJ21" s="93"/>
      <c r="BK21" s="93"/>
      <c r="BL21" s="93"/>
      <c r="BM21" s="94"/>
      <c r="BN21" s="94"/>
      <c r="BO21" s="94"/>
      <c r="BP21" s="95"/>
      <c r="BQ21" s="96"/>
      <c r="BR21" s="96"/>
      <c r="BS21" s="96"/>
      <c r="BT21" s="97"/>
      <c r="BU21" s="98"/>
      <c r="BV21" s="97"/>
      <c r="BW21" s="76"/>
      <c r="BX21" s="76"/>
      <c r="BY21" s="76"/>
      <c r="BZ21" s="76"/>
      <c r="CA21" s="76"/>
      <c r="CB21" s="76"/>
      <c r="CC21" s="76"/>
      <c r="CD21" s="76"/>
      <c r="CE21" s="76"/>
      <c r="CF21" s="76"/>
      <c r="CG21" s="76"/>
      <c r="CH21" s="76"/>
      <c r="CI21" s="212"/>
      <c r="CJ21" s="76"/>
      <c r="CK21" s="89">
        <f>((CJ21/3.8)*6.7)/1000</f>
        <v>0</v>
      </c>
      <c r="CL21" s="76"/>
      <c r="CM21" s="91">
        <f>((CL21*6.7)/1)/1000</f>
        <v>0</v>
      </c>
      <c r="CN21" s="91" t="str">
        <f>IF(A21="","",IF(CK21=0,CM21,CK21)/2.2)</f>
        <v/>
      </c>
      <c r="CO21" s="91" t="str">
        <f>IF(A21="","",(CP21/$BD$4))</f>
        <v/>
      </c>
      <c r="CP21" s="91" t="str">
        <f>IF(A21="","",IF(CJ21="",(AJ21*$BA$4),CJ21))</f>
        <v/>
      </c>
      <c r="CQ21" s="99"/>
      <c r="CR21" s="91">
        <f>AY21-BA21</f>
        <v>0</v>
      </c>
      <c r="CS21" s="76"/>
      <c r="CT21" s="81"/>
      <c r="CU21" s="192"/>
      <c r="CV21" s="192"/>
      <c r="CW21" s="169"/>
      <c r="CY21" s="76"/>
      <c r="CZ21" s="76"/>
    </row>
    <row r="22" spans="1:104" s="18" customFormat="1" ht="13.8" hidden="1" thickBot="1" x14ac:dyDescent="0.3">
      <c r="A22" s="100"/>
      <c r="B22" s="76" t="str">
        <f t="shared" si="0"/>
        <v/>
      </c>
      <c r="C22" s="77"/>
      <c r="D22" s="83"/>
      <c r="E22" s="83"/>
      <c r="F22" s="83"/>
      <c r="G22" s="76"/>
      <c r="H22" s="76"/>
      <c r="I22" s="76"/>
      <c r="J22" s="78"/>
      <c r="K22" s="78"/>
      <c r="L22" s="78"/>
      <c r="M22" s="221"/>
      <c r="N22" s="78"/>
      <c r="O22" s="78"/>
      <c r="P22" s="76"/>
      <c r="Q22" s="221"/>
      <c r="R22" s="221"/>
      <c r="S22" s="76"/>
      <c r="T22" s="76"/>
      <c r="U22" s="76"/>
      <c r="V22" s="222"/>
      <c r="W22" s="222"/>
      <c r="X22" s="222"/>
      <c r="Y22" s="79"/>
      <c r="Z22" s="79"/>
      <c r="AA22" s="223"/>
      <c r="AB22" s="223"/>
      <c r="AC22" s="76"/>
      <c r="AD22" s="76"/>
      <c r="AE22" s="221"/>
      <c r="AF22" s="221"/>
      <c r="AG22" s="79"/>
      <c r="AH22" s="102">
        <v>4</v>
      </c>
      <c r="AI22" s="103"/>
      <c r="AJ22" s="104"/>
      <c r="AK22" s="105"/>
      <c r="AL22" s="106"/>
      <c r="AM22" s="107"/>
      <c r="AN22" s="107"/>
      <c r="AO22" s="107"/>
      <c r="AP22" s="107"/>
      <c r="AQ22" s="108">
        <f>IF(AP22&lt;AM22,(AP22+1)-AM22,AP22-AM22)</f>
        <v>0</v>
      </c>
      <c r="AR22" s="108">
        <f>IF(AO22&lt;AN22,(AO22+1)-AN22,AO22-AN22)</f>
        <v>0</v>
      </c>
      <c r="AS22" s="109" t="str">
        <f>IF(AR22&lt;&gt;0,1,"")</f>
        <v/>
      </c>
      <c r="AT22" s="110" t="str">
        <f>IF(AM22&lt;&gt;0,AM22-(6/24)+1440,"")</f>
        <v/>
      </c>
      <c r="AU22" s="111"/>
      <c r="AV22" s="112"/>
      <c r="AW22" s="112"/>
      <c r="AX22" s="112"/>
      <c r="AY22" s="111"/>
      <c r="AZ22" s="217"/>
      <c r="BA22" s="111"/>
      <c r="BB22" s="111"/>
      <c r="BC22" s="113"/>
      <c r="BD22" s="112">
        <f>BC22*0.0004536</f>
        <v>0</v>
      </c>
      <c r="BE22" s="114"/>
      <c r="BF22" s="115"/>
      <c r="BG22" s="115"/>
      <c r="BH22" s="102"/>
      <c r="BI22" s="116"/>
      <c r="BJ22" s="116"/>
      <c r="BK22" s="116"/>
      <c r="BL22" s="116"/>
      <c r="BM22" s="117"/>
      <c r="BN22" s="117"/>
      <c r="BO22" s="117"/>
      <c r="BP22" s="118"/>
      <c r="BQ22" s="119"/>
      <c r="BR22" s="119"/>
      <c r="BS22" s="119"/>
      <c r="BT22" s="120"/>
      <c r="BU22" s="121"/>
      <c r="BV22" s="120"/>
      <c r="BW22" s="122"/>
      <c r="BX22" s="122"/>
      <c r="BY22" s="122"/>
      <c r="BZ22" s="122"/>
      <c r="CA22" s="122"/>
      <c r="CB22" s="122"/>
      <c r="CC22" s="122"/>
      <c r="CD22" s="122"/>
      <c r="CE22" s="122"/>
      <c r="CF22" s="122"/>
      <c r="CG22" s="122"/>
      <c r="CH22" s="122"/>
      <c r="CI22" s="213"/>
      <c r="CJ22" s="122"/>
      <c r="CK22" s="112">
        <f>((CJ22/3.8)*6.7)/1000</f>
        <v>0</v>
      </c>
      <c r="CL22" s="122"/>
      <c r="CM22" s="114">
        <f>((CL22*6.7)/1)/1000</f>
        <v>0</v>
      </c>
      <c r="CN22" s="114" t="str">
        <f>IF(A22="","",IF(CK22=0,CM22,CK22)/2.2)</f>
        <v/>
      </c>
      <c r="CO22" s="114" t="str">
        <f>IF(A22="","",(CP22/$BD$4))</f>
        <v/>
      </c>
      <c r="CP22" s="114" t="str">
        <f>IF(A22="","",IF(CJ22="",(AJ22*$BA$4),CJ22))</f>
        <v/>
      </c>
      <c r="CQ22" s="123"/>
      <c r="CR22" s="114">
        <f>AY22-BA22</f>
        <v>0</v>
      </c>
      <c r="CS22" s="122"/>
      <c r="CT22" s="202"/>
      <c r="CU22" s="203"/>
      <c r="CV22" s="203"/>
      <c r="CW22" s="204"/>
      <c r="CY22" s="76"/>
      <c r="CZ22" s="76"/>
    </row>
    <row r="23" spans="1:104" s="18" customFormat="1" ht="13.8" hidden="1" thickBot="1" x14ac:dyDescent="0.3">
      <c r="A23" s="124"/>
      <c r="B23" s="125" t="str">
        <f t="shared" si="0"/>
        <v/>
      </c>
      <c r="C23" s="126"/>
      <c r="D23" s="127"/>
      <c r="E23" s="127"/>
      <c r="F23" s="127"/>
      <c r="G23" s="127"/>
      <c r="H23" s="127"/>
      <c r="I23" s="128"/>
      <c r="J23" s="128"/>
      <c r="K23" s="128"/>
      <c r="L23" s="128"/>
      <c r="M23" s="224"/>
      <c r="N23" s="128"/>
      <c r="O23" s="128"/>
      <c r="P23" s="125"/>
      <c r="Q23" s="224"/>
      <c r="R23" s="224"/>
      <c r="S23" s="125"/>
      <c r="T23" s="125"/>
      <c r="U23" s="125"/>
      <c r="V23" s="225"/>
      <c r="W23" s="225"/>
      <c r="X23" s="225"/>
      <c r="Y23" s="129"/>
      <c r="Z23" s="129"/>
      <c r="AA23" s="226"/>
      <c r="AB23" s="226"/>
      <c r="AC23" s="125"/>
      <c r="AD23" s="125"/>
      <c r="AE23" s="224"/>
      <c r="AF23" s="224"/>
      <c r="AG23" s="130"/>
      <c r="AH23" s="238" t="s">
        <v>141</v>
      </c>
      <c r="AI23" s="239"/>
      <c r="AJ23" s="131"/>
      <c r="AK23" s="132"/>
      <c r="AL23" s="132"/>
      <c r="AM23" s="132"/>
      <c r="AN23" s="132"/>
      <c r="AO23" s="132"/>
      <c r="AP23" s="133"/>
      <c r="AQ23" s="133">
        <f>SUM(AQ19:AQ22)</f>
        <v>0.31597222222222221</v>
      </c>
      <c r="AR23" s="133">
        <f>SUM(AR19:AR22)</f>
        <v>0.26041666666666669</v>
      </c>
      <c r="AS23" s="134">
        <f>SUM(AS19:AS22)</f>
        <v>2</v>
      </c>
      <c r="AT23" s="134"/>
      <c r="AU23" s="132"/>
      <c r="AV23" s="135"/>
      <c r="AW23" s="135"/>
      <c r="AX23" s="135"/>
      <c r="AY23" s="132"/>
      <c r="AZ23" s="132"/>
      <c r="BA23" s="132"/>
      <c r="BB23" s="132"/>
      <c r="BC23" s="136"/>
      <c r="BD23" s="135"/>
      <c r="BE23" s="135"/>
      <c r="BF23" s="137"/>
      <c r="BG23" s="137"/>
      <c r="BH23" s="239"/>
      <c r="BI23" s="239"/>
      <c r="BJ23" s="239"/>
      <c r="BK23" s="138"/>
      <c r="BL23" s="138"/>
      <c r="BM23" s="138"/>
      <c r="BN23" s="138"/>
      <c r="BO23" s="138"/>
      <c r="BP23" s="139"/>
      <c r="BQ23" s="139"/>
      <c r="BR23" s="139"/>
      <c r="BS23" s="139"/>
      <c r="BT23" s="140"/>
      <c r="BU23" s="140"/>
      <c r="BV23" s="140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214"/>
      <c r="CJ23" s="132"/>
      <c r="CK23" s="135">
        <f>SUM(CK19:CK22)</f>
        <v>0</v>
      </c>
      <c r="CL23" s="132"/>
      <c r="CM23" s="135">
        <f>SUM(CM19:CM22)</f>
        <v>81.338000000000008</v>
      </c>
      <c r="CN23" s="135">
        <f>SUM(CN19:CN22)</f>
        <v>36.971818181818179</v>
      </c>
      <c r="CO23" s="135">
        <f>SUM(CO19:CO22)</f>
        <v>986065.72870558908</v>
      </c>
      <c r="CP23" s="135">
        <f>SUM(CP19:CP22)</f>
        <v>3747123.5120000001</v>
      </c>
      <c r="CQ23" s="135">
        <f>SUM(CQ19:CQ22)</f>
        <v>7.1818181818184001E-2</v>
      </c>
      <c r="CR23" s="132"/>
      <c r="CS23" s="132"/>
      <c r="CT23" s="132"/>
      <c r="CU23" s="132"/>
      <c r="CV23" s="132"/>
      <c r="CW23" s="141"/>
      <c r="CY23" s="214"/>
      <c r="CZ23" s="214"/>
    </row>
    <row r="24" spans="1:104" s="18" customFormat="1" x14ac:dyDescent="0.25">
      <c r="A24" s="50">
        <v>3768</v>
      </c>
      <c r="B24" s="51" t="str">
        <f t="shared" ref="B24:B43" si="1">IF(AJ24="","",A24&amp;"-"&amp;AJ24&amp;"-"&amp;AH24)</f>
        <v>3768-4139-1</v>
      </c>
      <c r="C24" s="52">
        <v>5</v>
      </c>
      <c r="D24" s="53" t="s">
        <v>277</v>
      </c>
      <c r="E24" s="53" t="s">
        <v>278</v>
      </c>
      <c r="F24" s="53" t="s">
        <v>279</v>
      </c>
      <c r="G24" s="53" t="s">
        <v>280</v>
      </c>
      <c r="H24" s="53"/>
      <c r="I24" s="70"/>
      <c r="J24" s="54"/>
      <c r="K24" s="54"/>
      <c r="L24" s="54"/>
      <c r="M24" s="218"/>
      <c r="N24" s="54"/>
      <c r="O24" s="54"/>
      <c r="P24" s="51"/>
      <c r="Q24" s="218"/>
      <c r="R24" s="218"/>
      <c r="S24" s="51"/>
      <c r="T24" s="51"/>
      <c r="U24" s="51"/>
      <c r="V24" s="219"/>
      <c r="W24" s="219"/>
      <c r="X24" s="220"/>
      <c r="Y24" s="55"/>
      <c r="Z24" s="55"/>
      <c r="AA24" s="219"/>
      <c r="AB24" s="219"/>
      <c r="AC24" s="51"/>
      <c r="AD24" s="51"/>
      <c r="AE24" s="218"/>
      <c r="AF24" s="218"/>
      <c r="AG24" s="55"/>
      <c r="AH24" s="56">
        <v>1</v>
      </c>
      <c r="AI24" s="57">
        <v>44319</v>
      </c>
      <c r="AJ24" s="58" t="s">
        <v>265</v>
      </c>
      <c r="AK24" s="59" t="s">
        <v>208</v>
      </c>
      <c r="AL24" s="59" t="s">
        <v>216</v>
      </c>
      <c r="AM24" s="60">
        <v>0.32291666666666669</v>
      </c>
      <c r="AN24" s="60">
        <v>0.34027777777777773</v>
      </c>
      <c r="AO24" s="60">
        <v>0.46875</v>
      </c>
      <c r="AP24" s="60">
        <v>0.47222222222222227</v>
      </c>
      <c r="AQ24" s="61">
        <f>IF(AP24&lt;AM24,(AP24+1)-AM24,AP24-AM24)</f>
        <v>0.14930555555555558</v>
      </c>
      <c r="AR24" s="61">
        <f>IF(AO24&lt;AN24,(AO24+1)-AN24,AO24-AN24)</f>
        <v>0.12847222222222227</v>
      </c>
      <c r="AS24" s="62">
        <f>IF(AR24&lt;&gt;0,1,"")</f>
        <v>1</v>
      </c>
      <c r="AT24" s="63">
        <f>IF(AM24&lt;&gt;0,AM24-(6/24)+1440,"")</f>
        <v>1440.0729166666667</v>
      </c>
      <c r="AU24" s="88">
        <v>16.399999999999999</v>
      </c>
      <c r="AV24" s="65"/>
      <c r="AW24" s="65"/>
      <c r="AX24" s="65"/>
      <c r="AY24" s="64">
        <v>24</v>
      </c>
      <c r="AZ24" s="216"/>
      <c r="BA24" s="88">
        <v>9.4</v>
      </c>
      <c r="BB24" s="66"/>
      <c r="BC24" s="90" t="s">
        <v>281</v>
      </c>
      <c r="BD24" s="89">
        <f>BC24*0.0004536</f>
        <v>2.3469264000000001</v>
      </c>
      <c r="BE24" s="67"/>
      <c r="BF24" s="68"/>
      <c r="BG24" s="68"/>
      <c r="BH24" s="69">
        <v>3</v>
      </c>
      <c r="BI24" s="70"/>
      <c r="BJ24" s="70"/>
      <c r="BK24" s="70"/>
      <c r="BL24" s="70"/>
      <c r="BM24" s="71"/>
      <c r="BN24" s="71"/>
      <c r="BO24" s="71"/>
      <c r="BP24" s="72">
        <v>3</v>
      </c>
      <c r="BQ24" s="73"/>
      <c r="BR24" s="73"/>
      <c r="BS24" s="73"/>
      <c r="BT24" s="74"/>
      <c r="BU24" s="75"/>
      <c r="BV24" s="74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212">
        <v>0</v>
      </c>
      <c r="CJ24" s="51"/>
      <c r="CK24" s="65">
        <f>((CJ24/3.8)*6.7)/1000</f>
        <v>0</v>
      </c>
      <c r="CL24" s="51">
        <v>5416</v>
      </c>
      <c r="CM24" s="67">
        <f>((CL24*6.7)/1)/1000</f>
        <v>36.287200000000006</v>
      </c>
      <c r="CN24" s="67">
        <f>IF(A24="","",IF(CK24=0,CM24,CK24)/2.2)</f>
        <v>16.494181818181818</v>
      </c>
      <c r="CO24" s="67">
        <f>IF(A24="","",(CP24/$BD$4))</f>
        <v>494047.45806953555</v>
      </c>
      <c r="CP24" s="67">
        <f>IF(A24="","",IF(CJ24="",(AJ24*$BA$4),CJ24))</f>
        <v>1877417.2879999999</v>
      </c>
      <c r="CQ24" s="64">
        <f>CN24-AU24</f>
        <v>9.4181818181819921E-2</v>
      </c>
      <c r="CR24" s="67">
        <f>AY24-BA24</f>
        <v>14.6</v>
      </c>
      <c r="CS24" s="155"/>
      <c r="CT24" s="199"/>
      <c r="CU24" s="200"/>
      <c r="CV24" s="200"/>
      <c r="CW24" s="201"/>
      <c r="CY24" s="228" t="s">
        <v>697</v>
      </c>
      <c r="CZ24" s="228"/>
    </row>
    <row r="25" spans="1:104" s="18" customFormat="1" ht="13.8" thickBot="1" x14ac:dyDescent="0.3">
      <c r="A25" s="100">
        <v>3768</v>
      </c>
      <c r="B25" s="76" t="str">
        <f t="shared" si="1"/>
        <v>3768-4138-2</v>
      </c>
      <c r="C25" s="77">
        <v>5</v>
      </c>
      <c r="D25" s="83" t="s">
        <v>277</v>
      </c>
      <c r="E25" s="83" t="s">
        <v>278</v>
      </c>
      <c r="F25" s="83" t="s">
        <v>279</v>
      </c>
      <c r="G25" s="83" t="s">
        <v>280</v>
      </c>
      <c r="H25" s="76"/>
      <c r="I25" s="76"/>
      <c r="J25" s="78"/>
      <c r="K25" s="78"/>
      <c r="L25" s="78"/>
      <c r="M25" s="221"/>
      <c r="N25" s="78"/>
      <c r="O25" s="78"/>
      <c r="P25" s="76"/>
      <c r="Q25" s="221"/>
      <c r="R25" s="221"/>
      <c r="S25" s="76"/>
      <c r="T25" s="76"/>
      <c r="U25" s="76"/>
      <c r="V25" s="222"/>
      <c r="W25" s="222"/>
      <c r="X25" s="222"/>
      <c r="Y25" s="79"/>
      <c r="Z25" s="79"/>
      <c r="AA25" s="223"/>
      <c r="AB25" s="223"/>
      <c r="AC25" s="76"/>
      <c r="AD25" s="76"/>
      <c r="AE25" s="221"/>
      <c r="AF25" s="221"/>
      <c r="AG25" s="79"/>
      <c r="AH25" s="80">
        <v>2</v>
      </c>
      <c r="AI25" s="81">
        <v>44319</v>
      </c>
      <c r="AJ25" s="82" t="s">
        <v>266</v>
      </c>
      <c r="AK25" s="83" t="s">
        <v>216</v>
      </c>
      <c r="AL25" s="83" t="s">
        <v>208</v>
      </c>
      <c r="AM25" s="84">
        <v>0.60416666666666663</v>
      </c>
      <c r="AN25" s="84">
        <v>0.61111111111111105</v>
      </c>
      <c r="AO25" s="84">
        <v>0.74305555555555547</v>
      </c>
      <c r="AP25" s="84">
        <v>0.75</v>
      </c>
      <c r="AQ25" s="229">
        <f>IF(AP25&lt;AM25,(AP25+1)-AM25,AP25-AM25)</f>
        <v>0.14583333333333337</v>
      </c>
      <c r="AR25" s="231">
        <f>IF(AO25&lt;AN25,(AO25+1)-AN25,AO25-AN25)</f>
        <v>0.13194444444444442</v>
      </c>
      <c r="AS25" s="86">
        <f>IF(AR25&lt;&gt;0,1,"")</f>
        <v>1</v>
      </c>
      <c r="AT25" s="87">
        <f>IF(AM25&lt;&gt;0,AM25-(6/24)+1440,"")</f>
        <v>1440.3541666666667</v>
      </c>
      <c r="AU25" s="230">
        <v>14.7</v>
      </c>
      <c r="AV25" s="89"/>
      <c r="AW25" s="89"/>
      <c r="AX25" s="89"/>
      <c r="AY25" s="88">
        <v>24.5</v>
      </c>
      <c r="AZ25" s="89"/>
      <c r="BA25" s="88">
        <v>5.3</v>
      </c>
      <c r="BB25" s="88"/>
      <c r="BC25" s="90" t="s">
        <v>282</v>
      </c>
      <c r="BD25" s="89">
        <f>BC25*0.0004536</f>
        <v>41.599202400000003</v>
      </c>
      <c r="BE25" s="91"/>
      <c r="BF25" s="92"/>
      <c r="BG25" s="92"/>
      <c r="BH25" s="80">
        <v>4</v>
      </c>
      <c r="BI25" s="93"/>
      <c r="BJ25" s="93"/>
      <c r="BK25" s="93"/>
      <c r="BL25" s="93"/>
      <c r="BM25" s="94"/>
      <c r="BN25" s="94"/>
      <c r="BO25" s="94"/>
      <c r="BP25" s="95">
        <v>4</v>
      </c>
      <c r="BQ25" s="96"/>
      <c r="BR25" s="96"/>
      <c r="BS25" s="96"/>
      <c r="BT25" s="97"/>
      <c r="BU25" s="98"/>
      <c r="BV25" s="97"/>
      <c r="BW25" s="76"/>
      <c r="BX25" s="76"/>
      <c r="BY25" s="76"/>
      <c r="BZ25" s="76"/>
      <c r="CA25" s="76"/>
      <c r="CB25" s="76"/>
      <c r="CC25" s="76"/>
      <c r="CD25" s="76"/>
      <c r="CE25" s="76"/>
      <c r="CF25" s="76"/>
      <c r="CG25" s="76"/>
      <c r="CH25" s="76"/>
      <c r="CI25" s="212">
        <v>41.886000000000003</v>
      </c>
      <c r="CJ25" s="76"/>
      <c r="CK25" s="89">
        <f>((CJ25/3.8)*6.7)/1000</f>
        <v>0</v>
      </c>
      <c r="CL25" s="76">
        <v>4876</v>
      </c>
      <c r="CM25" s="91">
        <f>((CL25*6.7)/1)/1000</f>
        <v>32.669200000000004</v>
      </c>
      <c r="CN25" s="91">
        <f>IF(A25="","",IF(CK25=0,CM25,CK25)/2.2)</f>
        <v>14.849636363636364</v>
      </c>
      <c r="CO25" s="91">
        <f>IF(A25="","",(CP25/$BD$4))</f>
        <v>493928.09410286014</v>
      </c>
      <c r="CP25" s="91">
        <f>IF(A25="","",IF(CJ25="",(AJ25*$BA$4),CJ25))</f>
        <v>1876963.696</v>
      </c>
      <c r="CQ25" s="99">
        <f>CN25-AU25</f>
        <v>0.14963636363636468</v>
      </c>
      <c r="CR25" s="91">
        <f>AY25-BA25</f>
        <v>19.2</v>
      </c>
      <c r="CS25" s="168"/>
      <c r="CT25" s="81"/>
      <c r="CU25" s="192"/>
      <c r="CV25" s="192"/>
      <c r="CW25" s="169"/>
      <c r="CY25" s="83" t="s">
        <v>697</v>
      </c>
      <c r="CZ25" s="83"/>
    </row>
    <row r="26" spans="1:104" s="18" customFormat="1" ht="13.8" hidden="1" thickBot="1" x14ac:dyDescent="0.3">
      <c r="A26" s="100"/>
      <c r="B26" s="76" t="str">
        <f t="shared" si="1"/>
        <v/>
      </c>
      <c r="C26" s="77"/>
      <c r="D26" s="83"/>
      <c r="E26" s="83"/>
      <c r="F26" s="83"/>
      <c r="G26" s="76"/>
      <c r="H26" s="76"/>
      <c r="I26" s="76"/>
      <c r="J26" s="78"/>
      <c r="K26" s="78"/>
      <c r="L26" s="78"/>
      <c r="M26" s="221"/>
      <c r="N26" s="78"/>
      <c r="O26" s="78"/>
      <c r="P26" s="76"/>
      <c r="Q26" s="221"/>
      <c r="R26" s="221"/>
      <c r="S26" s="76"/>
      <c r="T26" s="76"/>
      <c r="U26" s="76"/>
      <c r="V26" s="222"/>
      <c r="W26" s="222"/>
      <c r="X26" s="222"/>
      <c r="Y26" s="79"/>
      <c r="Z26" s="79"/>
      <c r="AA26" s="223"/>
      <c r="AB26" s="223"/>
      <c r="AC26" s="76"/>
      <c r="AD26" s="76"/>
      <c r="AE26" s="221"/>
      <c r="AF26" s="221"/>
      <c r="AG26" s="79"/>
      <c r="AH26" s="80">
        <v>3</v>
      </c>
      <c r="AI26" s="81"/>
      <c r="AJ26" s="82"/>
      <c r="AK26" s="83"/>
      <c r="AL26" s="83"/>
      <c r="AM26" s="84"/>
      <c r="AN26" s="84"/>
      <c r="AO26" s="84"/>
      <c r="AP26" s="84"/>
      <c r="AQ26" s="85">
        <f>IF(AP26&lt;AM26,(AP26+1)-AM26,AP26-AM26)</f>
        <v>0</v>
      </c>
      <c r="AR26" s="85">
        <f>IF(AO26&lt;AN26,(AO26+1)-AN26,AO26-AN26)</f>
        <v>0</v>
      </c>
      <c r="AS26" s="86" t="str">
        <f>IF(AR26&lt;&gt;0,1,"")</f>
        <v/>
      </c>
      <c r="AT26" s="87" t="str">
        <f>IF(AM26&lt;&gt;0,AM26-(6/24)+1440,"")</f>
        <v/>
      </c>
      <c r="AU26" s="88"/>
      <c r="AV26" s="89"/>
      <c r="AW26" s="89"/>
      <c r="AX26" s="89"/>
      <c r="AY26" s="88"/>
      <c r="AZ26" s="89"/>
      <c r="BA26" s="88"/>
      <c r="BB26" s="88"/>
      <c r="BC26" s="101"/>
      <c r="BD26" s="89">
        <f>BC26*0.0004536</f>
        <v>0</v>
      </c>
      <c r="BE26" s="91"/>
      <c r="BF26" s="92"/>
      <c r="BG26" s="92"/>
      <c r="BH26" s="80"/>
      <c r="BI26" s="93"/>
      <c r="BJ26" s="93"/>
      <c r="BK26" s="93"/>
      <c r="BL26" s="93"/>
      <c r="BM26" s="94"/>
      <c r="BN26" s="94"/>
      <c r="BO26" s="94"/>
      <c r="BP26" s="95"/>
      <c r="BQ26" s="96"/>
      <c r="BR26" s="96"/>
      <c r="BS26" s="96"/>
      <c r="BT26" s="97"/>
      <c r="BU26" s="98"/>
      <c r="BV26" s="97"/>
      <c r="BW26" s="76"/>
      <c r="BX26" s="76"/>
      <c r="BY26" s="76"/>
      <c r="BZ26" s="76"/>
      <c r="CA26" s="76"/>
      <c r="CB26" s="76"/>
      <c r="CC26" s="76"/>
      <c r="CD26" s="76"/>
      <c r="CE26" s="76"/>
      <c r="CF26" s="76"/>
      <c r="CG26" s="76"/>
      <c r="CH26" s="76"/>
      <c r="CI26" s="212"/>
      <c r="CJ26" s="76"/>
      <c r="CK26" s="89">
        <f>((CJ26/3.8)*6.7)/1000</f>
        <v>0</v>
      </c>
      <c r="CL26" s="76"/>
      <c r="CM26" s="91">
        <f>((CL26*6.7)/1)/1000</f>
        <v>0</v>
      </c>
      <c r="CN26" s="91" t="str">
        <f>IF(A26="","",IF(CK26=0,CM26,CK26)/2.2)</f>
        <v/>
      </c>
      <c r="CO26" s="91" t="str">
        <f>IF(A26="","",(CP26/$BD$4))</f>
        <v/>
      </c>
      <c r="CP26" s="91" t="str">
        <f>IF(A26="","",IF(CJ26="",(AJ26*$BA$4),CJ26))</f>
        <v/>
      </c>
      <c r="CQ26" s="99"/>
      <c r="CR26" s="91">
        <f>AY26-BA26</f>
        <v>0</v>
      </c>
      <c r="CS26" s="76"/>
      <c r="CT26" s="81"/>
      <c r="CU26" s="192"/>
      <c r="CV26" s="192"/>
      <c r="CW26" s="169"/>
      <c r="CY26" s="76"/>
      <c r="CZ26" s="76"/>
    </row>
    <row r="27" spans="1:104" s="18" customFormat="1" ht="13.8" hidden="1" thickBot="1" x14ac:dyDescent="0.3">
      <c r="A27" s="100"/>
      <c r="B27" s="76" t="str">
        <f t="shared" si="1"/>
        <v/>
      </c>
      <c r="C27" s="77"/>
      <c r="D27" s="83"/>
      <c r="E27" s="83"/>
      <c r="F27" s="83"/>
      <c r="G27" s="76"/>
      <c r="H27" s="76"/>
      <c r="I27" s="76"/>
      <c r="J27" s="78"/>
      <c r="K27" s="78"/>
      <c r="L27" s="78"/>
      <c r="M27" s="221"/>
      <c r="N27" s="78"/>
      <c r="O27" s="78"/>
      <c r="P27" s="76"/>
      <c r="Q27" s="221"/>
      <c r="R27" s="221"/>
      <c r="S27" s="76"/>
      <c r="T27" s="76"/>
      <c r="U27" s="76"/>
      <c r="V27" s="222"/>
      <c r="W27" s="222"/>
      <c r="X27" s="222"/>
      <c r="Y27" s="79"/>
      <c r="Z27" s="79"/>
      <c r="AA27" s="223"/>
      <c r="AB27" s="223"/>
      <c r="AC27" s="76"/>
      <c r="AD27" s="76"/>
      <c r="AE27" s="221"/>
      <c r="AF27" s="221"/>
      <c r="AG27" s="79"/>
      <c r="AH27" s="102">
        <v>4</v>
      </c>
      <c r="AI27" s="103"/>
      <c r="AJ27" s="104"/>
      <c r="AK27" s="105"/>
      <c r="AL27" s="106"/>
      <c r="AM27" s="107"/>
      <c r="AN27" s="107"/>
      <c r="AO27" s="107"/>
      <c r="AP27" s="107"/>
      <c r="AQ27" s="108">
        <f>IF(AP27&lt;AM27,(AP27+1)-AM27,AP27-AM27)</f>
        <v>0</v>
      </c>
      <c r="AR27" s="108">
        <f>IF(AO27&lt;AN27,(AO27+1)-AN27,AO27-AN27)</f>
        <v>0</v>
      </c>
      <c r="AS27" s="109" t="str">
        <f>IF(AR27&lt;&gt;0,1,"")</f>
        <v/>
      </c>
      <c r="AT27" s="110" t="str">
        <f>IF(AM27&lt;&gt;0,AM27-(6/24)+1440,"")</f>
        <v/>
      </c>
      <c r="AU27" s="111"/>
      <c r="AV27" s="112"/>
      <c r="AW27" s="112"/>
      <c r="AX27" s="112"/>
      <c r="AY27" s="111"/>
      <c r="AZ27" s="217"/>
      <c r="BA27" s="111"/>
      <c r="BB27" s="111"/>
      <c r="BC27" s="113"/>
      <c r="BD27" s="112">
        <f>BC27*0.0004536</f>
        <v>0</v>
      </c>
      <c r="BE27" s="114"/>
      <c r="BF27" s="115"/>
      <c r="BG27" s="115"/>
      <c r="BH27" s="102"/>
      <c r="BI27" s="116"/>
      <c r="BJ27" s="116"/>
      <c r="BK27" s="116"/>
      <c r="BL27" s="116"/>
      <c r="BM27" s="117"/>
      <c r="BN27" s="117"/>
      <c r="BO27" s="117"/>
      <c r="BP27" s="118"/>
      <c r="BQ27" s="119"/>
      <c r="BR27" s="119"/>
      <c r="BS27" s="119"/>
      <c r="BT27" s="120"/>
      <c r="BU27" s="121"/>
      <c r="BV27" s="120"/>
      <c r="BW27" s="122"/>
      <c r="BX27" s="122"/>
      <c r="BY27" s="122"/>
      <c r="BZ27" s="122"/>
      <c r="CA27" s="122"/>
      <c r="CB27" s="122"/>
      <c r="CC27" s="122"/>
      <c r="CD27" s="122"/>
      <c r="CE27" s="122"/>
      <c r="CF27" s="122"/>
      <c r="CG27" s="122"/>
      <c r="CH27" s="122"/>
      <c r="CI27" s="213"/>
      <c r="CJ27" s="122"/>
      <c r="CK27" s="112">
        <f>((CJ27/3.8)*6.7)/1000</f>
        <v>0</v>
      </c>
      <c r="CL27" s="122"/>
      <c r="CM27" s="114">
        <f>((CL27*6.7)/1)/1000</f>
        <v>0</v>
      </c>
      <c r="CN27" s="114" t="str">
        <f>IF(A27="","",IF(CK27=0,CM27,CK27)/2.2)</f>
        <v/>
      </c>
      <c r="CO27" s="114" t="str">
        <f>IF(A27="","",(CP27/$BD$4))</f>
        <v/>
      </c>
      <c r="CP27" s="114" t="str">
        <f>IF(A27="","",IF(CJ27="",(AJ27*$BA$4),CJ27))</f>
        <v/>
      </c>
      <c r="CQ27" s="123"/>
      <c r="CR27" s="114">
        <f>AY27-BA27</f>
        <v>0</v>
      </c>
      <c r="CS27" s="122"/>
      <c r="CT27" s="202"/>
      <c r="CU27" s="203"/>
      <c r="CV27" s="203"/>
      <c r="CW27" s="204"/>
      <c r="CY27" s="76"/>
      <c r="CZ27" s="76"/>
    </row>
    <row r="28" spans="1:104" s="18" customFormat="1" ht="13.8" hidden="1" thickBot="1" x14ac:dyDescent="0.3">
      <c r="A28" s="124"/>
      <c r="B28" s="125" t="str">
        <f t="shared" si="1"/>
        <v/>
      </c>
      <c r="C28" s="126"/>
      <c r="D28" s="127"/>
      <c r="E28" s="127"/>
      <c r="F28" s="127"/>
      <c r="G28" s="127"/>
      <c r="H28" s="127"/>
      <c r="I28" s="128"/>
      <c r="J28" s="128"/>
      <c r="K28" s="128"/>
      <c r="L28" s="128"/>
      <c r="M28" s="224"/>
      <c r="N28" s="128"/>
      <c r="O28" s="128"/>
      <c r="P28" s="125"/>
      <c r="Q28" s="224"/>
      <c r="R28" s="224"/>
      <c r="S28" s="125"/>
      <c r="T28" s="125"/>
      <c r="U28" s="125"/>
      <c r="V28" s="225"/>
      <c r="W28" s="225"/>
      <c r="X28" s="225"/>
      <c r="Y28" s="129"/>
      <c r="Z28" s="129"/>
      <c r="AA28" s="226"/>
      <c r="AB28" s="226"/>
      <c r="AC28" s="125"/>
      <c r="AD28" s="125"/>
      <c r="AE28" s="224"/>
      <c r="AF28" s="224"/>
      <c r="AG28" s="130"/>
      <c r="AH28" s="238" t="s">
        <v>141</v>
      </c>
      <c r="AI28" s="239"/>
      <c r="AJ28" s="131"/>
      <c r="AK28" s="132"/>
      <c r="AL28" s="132"/>
      <c r="AM28" s="132"/>
      <c r="AN28" s="132"/>
      <c r="AO28" s="132"/>
      <c r="AP28" s="133"/>
      <c r="AQ28" s="133">
        <f>SUM(AQ24:AQ27)</f>
        <v>0.29513888888888895</v>
      </c>
      <c r="AR28" s="133">
        <f>SUM(AR24:AR27)</f>
        <v>0.26041666666666669</v>
      </c>
      <c r="AS28" s="134">
        <f>SUM(AS24:AS27)</f>
        <v>2</v>
      </c>
      <c r="AT28" s="134"/>
      <c r="AU28" s="132"/>
      <c r="AV28" s="135"/>
      <c r="AW28" s="135"/>
      <c r="AX28" s="135"/>
      <c r="AY28" s="132"/>
      <c r="AZ28" s="132"/>
      <c r="BA28" s="132"/>
      <c r="BB28" s="132"/>
      <c r="BC28" s="136"/>
      <c r="BD28" s="135"/>
      <c r="BE28" s="135"/>
      <c r="BF28" s="137"/>
      <c r="BG28" s="137"/>
      <c r="BH28" s="239"/>
      <c r="BI28" s="239"/>
      <c r="BJ28" s="239"/>
      <c r="BK28" s="138"/>
      <c r="BL28" s="138"/>
      <c r="BM28" s="138"/>
      <c r="BN28" s="138"/>
      <c r="BO28" s="138"/>
      <c r="BP28" s="139"/>
      <c r="BQ28" s="139"/>
      <c r="BR28" s="139"/>
      <c r="BS28" s="139"/>
      <c r="BT28" s="140"/>
      <c r="BU28" s="140"/>
      <c r="BV28" s="140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214"/>
      <c r="CJ28" s="132"/>
      <c r="CK28" s="135">
        <f>SUM(CK24:CK27)</f>
        <v>0</v>
      </c>
      <c r="CL28" s="132"/>
      <c r="CM28" s="135">
        <f>SUM(CM24:CM27)</f>
        <v>68.956400000000002</v>
      </c>
      <c r="CN28" s="135">
        <f>SUM(CN24:CN27)</f>
        <v>31.343818181818182</v>
      </c>
      <c r="CO28" s="135">
        <f>SUM(CO24:CO27)</f>
        <v>987975.55217239563</v>
      </c>
      <c r="CP28" s="135">
        <f>SUM(CP24:CP27)</f>
        <v>3754380.9840000002</v>
      </c>
      <c r="CQ28" s="135">
        <f>SUM(CQ24:CQ27)</f>
        <v>0.2438181818181846</v>
      </c>
      <c r="CR28" s="132"/>
      <c r="CS28" s="132"/>
      <c r="CT28" s="132"/>
      <c r="CU28" s="132"/>
      <c r="CV28" s="132"/>
      <c r="CW28" s="141"/>
      <c r="CY28" s="214"/>
      <c r="CZ28" s="214"/>
    </row>
    <row r="29" spans="1:104" s="18" customFormat="1" x14ac:dyDescent="0.25">
      <c r="A29" s="50">
        <v>3769</v>
      </c>
      <c r="B29" s="51" t="str">
        <f t="shared" si="1"/>
        <v>3769-4141-1</v>
      </c>
      <c r="C29" s="52">
        <v>5</v>
      </c>
      <c r="D29" s="53" t="s">
        <v>245</v>
      </c>
      <c r="E29" s="53" t="s">
        <v>246</v>
      </c>
      <c r="F29" s="53" t="s">
        <v>408</v>
      </c>
      <c r="G29" s="53" t="s">
        <v>274</v>
      </c>
      <c r="H29" s="53"/>
      <c r="I29" s="70"/>
      <c r="J29" s="54"/>
      <c r="K29" s="54"/>
      <c r="L29" s="54"/>
      <c r="M29" s="218"/>
      <c r="N29" s="54"/>
      <c r="O29" s="54"/>
      <c r="P29" s="51"/>
      <c r="Q29" s="218"/>
      <c r="R29" s="218"/>
      <c r="S29" s="51"/>
      <c r="T29" s="51"/>
      <c r="U29" s="51"/>
      <c r="V29" s="219"/>
      <c r="W29" s="219"/>
      <c r="X29" s="220"/>
      <c r="Y29" s="55"/>
      <c r="Z29" s="55"/>
      <c r="AA29" s="219"/>
      <c r="AB29" s="219"/>
      <c r="AC29" s="51"/>
      <c r="AD29" s="51"/>
      <c r="AE29" s="218"/>
      <c r="AF29" s="218"/>
      <c r="AG29" s="55"/>
      <c r="AH29" s="56">
        <v>1</v>
      </c>
      <c r="AI29" s="57">
        <v>44319</v>
      </c>
      <c r="AJ29" s="58" t="s">
        <v>409</v>
      </c>
      <c r="AK29" s="59" t="s">
        <v>208</v>
      </c>
      <c r="AL29" s="59" t="s">
        <v>216</v>
      </c>
      <c r="AM29" s="60">
        <v>0.86805555555555547</v>
      </c>
      <c r="AN29" s="60">
        <v>0.88541666666666663</v>
      </c>
      <c r="AO29" s="60">
        <v>1.3888888888888888E-2</v>
      </c>
      <c r="AP29" s="60">
        <v>2.4305555555555556E-2</v>
      </c>
      <c r="AQ29" s="61">
        <f>IF(AP29&lt;AM29,(AP29+1)-AM29,AP29-AM29)</f>
        <v>0.15625000000000011</v>
      </c>
      <c r="AR29" s="61">
        <f>IF(AO29&lt;AN29,(AO29+1)-AN29,AO29-AN29)</f>
        <v>0.12847222222222221</v>
      </c>
      <c r="AS29" s="62">
        <f>IF(AR29&lt;&gt;0,1,"")</f>
        <v>1</v>
      </c>
      <c r="AT29" s="63">
        <f>IF(AM29&lt;&gt;0,AM29-(6/24)+1440,"")</f>
        <v>1440.6180555555557</v>
      </c>
      <c r="AU29" s="88">
        <v>17.399999999999999</v>
      </c>
      <c r="AV29" s="65"/>
      <c r="AW29" s="65"/>
      <c r="AX29" s="65"/>
      <c r="AY29" s="64">
        <v>22.2</v>
      </c>
      <c r="AZ29" s="216"/>
      <c r="BA29" s="88">
        <v>8.1999999999999993</v>
      </c>
      <c r="BB29" s="66"/>
      <c r="BC29" s="90" t="s">
        <v>411</v>
      </c>
      <c r="BD29" s="89">
        <f>BC29*0.0004536</f>
        <v>2.1291983999999999</v>
      </c>
      <c r="BE29" s="67"/>
      <c r="BF29" s="68"/>
      <c r="BG29" s="68"/>
      <c r="BH29" s="69">
        <v>3</v>
      </c>
      <c r="BI29" s="70"/>
      <c r="BJ29" s="70"/>
      <c r="BK29" s="70"/>
      <c r="BL29" s="70"/>
      <c r="BM29" s="71"/>
      <c r="BN29" s="71"/>
      <c r="BO29" s="71"/>
      <c r="BP29" s="72">
        <v>3</v>
      </c>
      <c r="BQ29" s="73"/>
      <c r="BR29" s="73"/>
      <c r="BS29" s="73"/>
      <c r="BT29" s="74"/>
      <c r="BU29" s="75"/>
      <c r="BV29" s="74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212">
        <v>2.1339999999999999</v>
      </c>
      <c r="CJ29" s="51"/>
      <c r="CK29" s="65">
        <f>((CJ29/3.8)*6.7)/1000</f>
        <v>0</v>
      </c>
      <c r="CL29" s="51">
        <v>5739</v>
      </c>
      <c r="CM29" s="67">
        <f>((CL29*6.7)/1)/1000</f>
        <v>38.451300000000003</v>
      </c>
      <c r="CN29" s="67">
        <f>IF(A29="","",IF(CK29=0,CM29,CK29)/2.2)</f>
        <v>17.477863636363637</v>
      </c>
      <c r="CO29" s="67">
        <f>IF(A29="","",(CP29/$BD$4))</f>
        <v>494286.18600288633</v>
      </c>
      <c r="CP29" s="67">
        <f>IF(A29="","",IF(CJ29="",(AJ29*$BA$4),CJ29))</f>
        <v>1878324.4719999998</v>
      </c>
      <c r="CQ29" s="64">
        <f>CN29-AU29</f>
        <v>7.7863636363638022E-2</v>
      </c>
      <c r="CR29" s="67">
        <f>AY29-BA29</f>
        <v>14</v>
      </c>
      <c r="CS29" s="155"/>
      <c r="CT29" s="199"/>
      <c r="CU29" s="200"/>
      <c r="CV29" s="200"/>
      <c r="CW29" s="201"/>
      <c r="CY29" s="228" t="s">
        <v>697</v>
      </c>
      <c r="CZ29" s="228"/>
    </row>
    <row r="30" spans="1:104" s="18" customFormat="1" ht="13.8" thickBot="1" x14ac:dyDescent="0.3">
      <c r="A30" s="100">
        <v>3769</v>
      </c>
      <c r="B30" s="76" t="str">
        <f t="shared" si="1"/>
        <v>3769-4142-2</v>
      </c>
      <c r="C30" s="77">
        <v>5</v>
      </c>
      <c r="D30" s="83" t="s">
        <v>245</v>
      </c>
      <c r="E30" s="83" t="s">
        <v>246</v>
      </c>
      <c r="F30" s="83" t="s">
        <v>408</v>
      </c>
      <c r="G30" s="83" t="s">
        <v>274</v>
      </c>
      <c r="H30" s="76"/>
      <c r="I30" s="76"/>
      <c r="J30" s="78"/>
      <c r="K30" s="78"/>
      <c r="L30" s="78"/>
      <c r="M30" s="221"/>
      <c r="N30" s="78"/>
      <c r="O30" s="78"/>
      <c r="P30" s="76"/>
      <c r="Q30" s="221"/>
      <c r="R30" s="221"/>
      <c r="S30" s="76"/>
      <c r="T30" s="76"/>
      <c r="U30" s="76"/>
      <c r="V30" s="222"/>
      <c r="W30" s="222"/>
      <c r="X30" s="222"/>
      <c r="Y30" s="79"/>
      <c r="Z30" s="79"/>
      <c r="AA30" s="223"/>
      <c r="AB30" s="223"/>
      <c r="AC30" s="76"/>
      <c r="AD30" s="76"/>
      <c r="AE30" s="221"/>
      <c r="AF30" s="221"/>
      <c r="AG30" s="79"/>
      <c r="AH30" s="80">
        <v>2</v>
      </c>
      <c r="AI30" s="81">
        <v>44319</v>
      </c>
      <c r="AJ30" s="82" t="s">
        <v>410</v>
      </c>
      <c r="AK30" s="83" t="s">
        <v>216</v>
      </c>
      <c r="AL30" s="83" t="s">
        <v>208</v>
      </c>
      <c r="AM30" s="84">
        <v>7.9861111111111105E-2</v>
      </c>
      <c r="AN30" s="84">
        <v>9.7222222222222224E-2</v>
      </c>
      <c r="AO30" s="84">
        <v>0.22569444444444445</v>
      </c>
      <c r="AP30" s="84">
        <v>0.23958333333333334</v>
      </c>
      <c r="AQ30" s="229">
        <f>IF(AP30&lt;AM30,(AP30+1)-AM30,AP30-AM30)</f>
        <v>0.15972222222222224</v>
      </c>
      <c r="AR30" s="231">
        <f>IF(AO30&lt;AN30,(AO30+1)-AN30,AO30-AN30)</f>
        <v>0.12847222222222221</v>
      </c>
      <c r="AS30" s="86">
        <f>IF(AR30&lt;&gt;0,1,"")</f>
        <v>1</v>
      </c>
      <c r="AT30" s="87">
        <f>IF(AM30&lt;&gt;0,AM30-(6/24)+1440,"")</f>
        <v>1439.8298611111111</v>
      </c>
      <c r="AU30" s="230">
        <v>16.3</v>
      </c>
      <c r="AV30" s="89"/>
      <c r="AW30" s="89"/>
      <c r="AX30" s="89"/>
      <c r="AY30" s="88">
        <v>24.6</v>
      </c>
      <c r="AZ30" s="89"/>
      <c r="BA30" s="88">
        <v>5.8</v>
      </c>
      <c r="BB30" s="88"/>
      <c r="BC30" s="90" t="s">
        <v>412</v>
      </c>
      <c r="BD30" s="89">
        <f>BC30*0.0004536</f>
        <v>40.563180000000003</v>
      </c>
      <c r="BE30" s="91"/>
      <c r="BF30" s="92"/>
      <c r="BG30" s="92"/>
      <c r="BH30" s="80">
        <v>4</v>
      </c>
      <c r="BI30" s="93"/>
      <c r="BJ30" s="93"/>
      <c r="BK30" s="93"/>
      <c r="BL30" s="93"/>
      <c r="BM30" s="94"/>
      <c r="BN30" s="94"/>
      <c r="BO30" s="94"/>
      <c r="BP30" s="95">
        <v>4</v>
      </c>
      <c r="BQ30" s="96"/>
      <c r="BR30" s="96"/>
      <c r="BS30" s="96"/>
      <c r="BT30" s="97"/>
      <c r="BU30" s="98"/>
      <c r="BV30" s="97"/>
      <c r="BW30" s="76"/>
      <c r="BX30" s="76"/>
      <c r="BY30" s="76"/>
      <c r="BZ30" s="76"/>
      <c r="CA30" s="76"/>
      <c r="CB30" s="76"/>
      <c r="CC30" s="76"/>
      <c r="CD30" s="76"/>
      <c r="CE30" s="76"/>
      <c r="CF30" s="76"/>
      <c r="CG30" s="76"/>
      <c r="CH30" s="76"/>
      <c r="CI30" s="212">
        <v>40.648000000000003</v>
      </c>
      <c r="CJ30" s="76"/>
      <c r="CK30" s="89">
        <f>((CJ30/3.8)*6.7)/1000</f>
        <v>0</v>
      </c>
      <c r="CL30" s="76">
        <v>5382</v>
      </c>
      <c r="CM30" s="91">
        <f>((CL30*6.7)/1)/1000</f>
        <v>36.059400000000004</v>
      </c>
      <c r="CN30" s="91">
        <f>IF(A30="","",IF(CK30=0,CM30,CK30)/2.2)</f>
        <v>16.390636363636364</v>
      </c>
      <c r="CO30" s="91">
        <f>IF(A30="","",(CP30/$BD$4))</f>
        <v>494405.54996956181</v>
      </c>
      <c r="CP30" s="91">
        <f>IF(A30="","",IF(CJ30="",(AJ30*$BA$4),CJ30))</f>
        <v>1878778.064</v>
      </c>
      <c r="CQ30" s="99">
        <f>CN30-AU30</f>
        <v>9.0636363636363626E-2</v>
      </c>
      <c r="CR30" s="91">
        <f>AY30-BA30</f>
        <v>18.8</v>
      </c>
      <c r="CS30" s="168"/>
      <c r="CT30" s="81"/>
      <c r="CU30" s="192"/>
      <c r="CV30" s="192"/>
      <c r="CW30" s="169"/>
      <c r="CY30" s="83" t="s">
        <v>697</v>
      </c>
      <c r="CZ30" s="83"/>
    </row>
    <row r="31" spans="1:104" s="18" customFormat="1" ht="13.8" hidden="1" thickBot="1" x14ac:dyDescent="0.3">
      <c r="A31" s="100"/>
      <c r="B31" s="76" t="str">
        <f t="shared" si="1"/>
        <v/>
      </c>
      <c r="C31" s="77"/>
      <c r="D31" s="83"/>
      <c r="E31" s="83"/>
      <c r="F31" s="83"/>
      <c r="G31" s="76"/>
      <c r="H31" s="76"/>
      <c r="I31" s="76"/>
      <c r="J31" s="78"/>
      <c r="K31" s="78"/>
      <c r="L31" s="78"/>
      <c r="M31" s="221"/>
      <c r="N31" s="78"/>
      <c r="O31" s="78"/>
      <c r="P31" s="76"/>
      <c r="Q31" s="221"/>
      <c r="R31" s="221"/>
      <c r="S31" s="76"/>
      <c r="T31" s="76"/>
      <c r="U31" s="76"/>
      <c r="V31" s="222"/>
      <c r="W31" s="222"/>
      <c r="X31" s="222"/>
      <c r="Y31" s="79"/>
      <c r="Z31" s="79"/>
      <c r="AA31" s="223"/>
      <c r="AB31" s="223"/>
      <c r="AC31" s="76"/>
      <c r="AD31" s="76"/>
      <c r="AE31" s="221"/>
      <c r="AF31" s="221"/>
      <c r="AG31" s="79"/>
      <c r="AH31" s="80">
        <v>3</v>
      </c>
      <c r="AI31" s="81"/>
      <c r="AJ31" s="82"/>
      <c r="AK31" s="83"/>
      <c r="AL31" s="83"/>
      <c r="AM31" s="84"/>
      <c r="AN31" s="84"/>
      <c r="AO31" s="84"/>
      <c r="AP31" s="84"/>
      <c r="AQ31" s="85">
        <f>IF(AP31&lt;AM31,(AP31+1)-AM31,AP31-AM31)</f>
        <v>0</v>
      </c>
      <c r="AR31" s="85">
        <f>IF(AO31&lt;AN31,(AO31+1)-AN31,AO31-AN31)</f>
        <v>0</v>
      </c>
      <c r="AS31" s="86" t="str">
        <f>IF(AR31&lt;&gt;0,1,"")</f>
        <v/>
      </c>
      <c r="AT31" s="87" t="str">
        <f>IF(AM31&lt;&gt;0,AM31-(6/24)+1440,"")</f>
        <v/>
      </c>
      <c r="AU31" s="88"/>
      <c r="AV31" s="89"/>
      <c r="AW31" s="89"/>
      <c r="AX31" s="89"/>
      <c r="AY31" s="88"/>
      <c r="AZ31" s="89"/>
      <c r="BA31" s="88"/>
      <c r="BB31" s="88"/>
      <c r="BC31" s="101"/>
      <c r="BD31" s="89">
        <f>BC31*0.0004536</f>
        <v>0</v>
      </c>
      <c r="BE31" s="91"/>
      <c r="BF31" s="92"/>
      <c r="BG31" s="92"/>
      <c r="BH31" s="80"/>
      <c r="BI31" s="93"/>
      <c r="BJ31" s="93"/>
      <c r="BK31" s="93"/>
      <c r="BL31" s="93"/>
      <c r="BM31" s="94"/>
      <c r="BN31" s="94"/>
      <c r="BO31" s="94"/>
      <c r="BP31" s="95"/>
      <c r="BQ31" s="96"/>
      <c r="BR31" s="96"/>
      <c r="BS31" s="96"/>
      <c r="BT31" s="97"/>
      <c r="BU31" s="98"/>
      <c r="BV31" s="97"/>
      <c r="BW31" s="76"/>
      <c r="BX31" s="76"/>
      <c r="BY31" s="76"/>
      <c r="BZ31" s="76"/>
      <c r="CA31" s="76"/>
      <c r="CB31" s="76"/>
      <c r="CC31" s="76"/>
      <c r="CD31" s="76"/>
      <c r="CE31" s="76"/>
      <c r="CF31" s="76"/>
      <c r="CG31" s="76"/>
      <c r="CH31" s="76"/>
      <c r="CI31" s="212"/>
      <c r="CJ31" s="76"/>
      <c r="CK31" s="89">
        <f>((CJ31/3.8)*6.7)/1000</f>
        <v>0</v>
      </c>
      <c r="CL31" s="76"/>
      <c r="CM31" s="91">
        <f>((CL31*6.7)/1)/1000</f>
        <v>0</v>
      </c>
      <c r="CN31" s="91" t="str">
        <f>IF(A31="","",IF(CK31=0,CM31,CK31)/2.2)</f>
        <v/>
      </c>
      <c r="CO31" s="91" t="str">
        <f>IF(A31="","",(CP31/$BD$4))</f>
        <v/>
      </c>
      <c r="CP31" s="91" t="str">
        <f>IF(A31="","",IF(CJ31="",(AJ31*$BA$4),CJ31))</f>
        <v/>
      </c>
      <c r="CQ31" s="99"/>
      <c r="CR31" s="91">
        <f>AY31-BA31</f>
        <v>0</v>
      </c>
      <c r="CS31" s="76"/>
      <c r="CT31" s="81"/>
      <c r="CU31" s="192"/>
      <c r="CV31" s="192"/>
      <c r="CW31" s="169"/>
      <c r="CY31" s="76"/>
      <c r="CZ31" s="76"/>
    </row>
    <row r="32" spans="1:104" s="18" customFormat="1" ht="13.8" hidden="1" thickBot="1" x14ac:dyDescent="0.3">
      <c r="A32" s="100"/>
      <c r="B32" s="76" t="str">
        <f t="shared" si="1"/>
        <v/>
      </c>
      <c r="C32" s="77"/>
      <c r="D32" s="83"/>
      <c r="E32" s="83"/>
      <c r="F32" s="83"/>
      <c r="G32" s="76"/>
      <c r="H32" s="76"/>
      <c r="I32" s="76"/>
      <c r="J32" s="78"/>
      <c r="K32" s="78"/>
      <c r="L32" s="78"/>
      <c r="M32" s="221"/>
      <c r="N32" s="78"/>
      <c r="O32" s="78"/>
      <c r="P32" s="76"/>
      <c r="Q32" s="221"/>
      <c r="R32" s="221"/>
      <c r="S32" s="76"/>
      <c r="T32" s="76"/>
      <c r="U32" s="76"/>
      <c r="V32" s="222"/>
      <c r="W32" s="222"/>
      <c r="X32" s="222"/>
      <c r="Y32" s="79"/>
      <c r="Z32" s="79"/>
      <c r="AA32" s="223"/>
      <c r="AB32" s="223"/>
      <c r="AC32" s="76"/>
      <c r="AD32" s="76"/>
      <c r="AE32" s="221"/>
      <c r="AF32" s="221"/>
      <c r="AG32" s="79"/>
      <c r="AH32" s="102">
        <v>4</v>
      </c>
      <c r="AI32" s="103"/>
      <c r="AJ32" s="104"/>
      <c r="AK32" s="105"/>
      <c r="AL32" s="106"/>
      <c r="AM32" s="107"/>
      <c r="AN32" s="107"/>
      <c r="AO32" s="107"/>
      <c r="AP32" s="107"/>
      <c r="AQ32" s="108">
        <f>IF(AP32&lt;AM32,(AP32+1)-AM32,AP32-AM32)</f>
        <v>0</v>
      </c>
      <c r="AR32" s="108">
        <f>IF(AO32&lt;AN32,(AO32+1)-AN32,AO32-AN32)</f>
        <v>0</v>
      </c>
      <c r="AS32" s="109" t="str">
        <f>IF(AR32&lt;&gt;0,1,"")</f>
        <v/>
      </c>
      <c r="AT32" s="110" t="str">
        <f>IF(AM32&lt;&gt;0,AM32-(6/24)+1440,"")</f>
        <v/>
      </c>
      <c r="AU32" s="111"/>
      <c r="AV32" s="112"/>
      <c r="AW32" s="112"/>
      <c r="AX32" s="112"/>
      <c r="AY32" s="111"/>
      <c r="AZ32" s="217"/>
      <c r="BA32" s="111"/>
      <c r="BB32" s="111"/>
      <c r="BC32" s="113"/>
      <c r="BD32" s="112">
        <f>BC32*0.0004536</f>
        <v>0</v>
      </c>
      <c r="BE32" s="114"/>
      <c r="BF32" s="115"/>
      <c r="BG32" s="115"/>
      <c r="BH32" s="102"/>
      <c r="BI32" s="116"/>
      <c r="BJ32" s="116"/>
      <c r="BK32" s="116"/>
      <c r="BL32" s="116"/>
      <c r="BM32" s="117"/>
      <c r="BN32" s="117"/>
      <c r="BO32" s="117"/>
      <c r="BP32" s="118"/>
      <c r="BQ32" s="119"/>
      <c r="BR32" s="119"/>
      <c r="BS32" s="119"/>
      <c r="BT32" s="120"/>
      <c r="BU32" s="121"/>
      <c r="BV32" s="120"/>
      <c r="BW32" s="122"/>
      <c r="BX32" s="122"/>
      <c r="BY32" s="122"/>
      <c r="BZ32" s="122"/>
      <c r="CA32" s="122"/>
      <c r="CB32" s="122"/>
      <c r="CC32" s="122"/>
      <c r="CD32" s="122"/>
      <c r="CE32" s="122"/>
      <c r="CF32" s="122"/>
      <c r="CG32" s="122"/>
      <c r="CH32" s="122"/>
      <c r="CI32" s="213"/>
      <c r="CJ32" s="122"/>
      <c r="CK32" s="112">
        <f>((CJ32/3.8)*6.7)/1000</f>
        <v>0</v>
      </c>
      <c r="CL32" s="122"/>
      <c r="CM32" s="114">
        <f>((CL32*6.7)/1)/1000</f>
        <v>0</v>
      </c>
      <c r="CN32" s="114" t="str">
        <f>IF(A32="","",IF(CK32=0,CM32,CK32)/2.2)</f>
        <v/>
      </c>
      <c r="CO32" s="114" t="str">
        <f>IF(A32="","",(CP32/$BD$4))</f>
        <v/>
      </c>
      <c r="CP32" s="114" t="str">
        <f>IF(A32="","",IF(CJ32="",(AJ32*$BA$4),CJ32))</f>
        <v/>
      </c>
      <c r="CQ32" s="123"/>
      <c r="CR32" s="114">
        <f>AY32-BA32</f>
        <v>0</v>
      </c>
      <c r="CS32" s="122"/>
      <c r="CT32" s="202"/>
      <c r="CU32" s="203"/>
      <c r="CV32" s="203"/>
      <c r="CW32" s="204"/>
      <c r="CY32" s="76"/>
      <c r="CZ32" s="76"/>
    </row>
    <row r="33" spans="1:104" s="18" customFormat="1" ht="13.8" hidden="1" thickBot="1" x14ac:dyDescent="0.3">
      <c r="A33" s="124"/>
      <c r="B33" s="125" t="str">
        <f t="shared" si="1"/>
        <v/>
      </c>
      <c r="C33" s="126"/>
      <c r="D33" s="127"/>
      <c r="E33" s="127"/>
      <c r="F33" s="127"/>
      <c r="G33" s="127"/>
      <c r="H33" s="127"/>
      <c r="I33" s="128"/>
      <c r="J33" s="128"/>
      <c r="K33" s="128"/>
      <c r="L33" s="128"/>
      <c r="M33" s="224"/>
      <c r="N33" s="128"/>
      <c r="O33" s="128"/>
      <c r="P33" s="125"/>
      <c r="Q33" s="224"/>
      <c r="R33" s="224"/>
      <c r="S33" s="125"/>
      <c r="T33" s="125"/>
      <c r="U33" s="125"/>
      <c r="V33" s="225"/>
      <c r="W33" s="225"/>
      <c r="X33" s="225"/>
      <c r="Y33" s="129"/>
      <c r="Z33" s="129"/>
      <c r="AA33" s="226"/>
      <c r="AB33" s="226"/>
      <c r="AC33" s="125"/>
      <c r="AD33" s="125"/>
      <c r="AE33" s="224"/>
      <c r="AF33" s="224"/>
      <c r="AG33" s="130"/>
      <c r="AH33" s="238" t="s">
        <v>141</v>
      </c>
      <c r="AI33" s="239"/>
      <c r="AJ33" s="131"/>
      <c r="AK33" s="132"/>
      <c r="AL33" s="132"/>
      <c r="AM33" s="132"/>
      <c r="AN33" s="132"/>
      <c r="AO33" s="132"/>
      <c r="AP33" s="133"/>
      <c r="AQ33" s="133">
        <f>SUM(AQ29:AQ32)</f>
        <v>0.31597222222222232</v>
      </c>
      <c r="AR33" s="133">
        <f>SUM(AR29:AR32)</f>
        <v>0.25694444444444442</v>
      </c>
      <c r="AS33" s="134">
        <f>SUM(AS29:AS32)</f>
        <v>2</v>
      </c>
      <c r="AT33" s="134"/>
      <c r="AU33" s="132"/>
      <c r="AV33" s="135"/>
      <c r="AW33" s="135"/>
      <c r="AX33" s="135"/>
      <c r="AY33" s="132"/>
      <c r="AZ33" s="132"/>
      <c r="BA33" s="132"/>
      <c r="BB33" s="132"/>
      <c r="BC33" s="136"/>
      <c r="BD33" s="135"/>
      <c r="BE33" s="135"/>
      <c r="BF33" s="137"/>
      <c r="BG33" s="137"/>
      <c r="BH33" s="239"/>
      <c r="BI33" s="239"/>
      <c r="BJ33" s="239"/>
      <c r="BK33" s="138"/>
      <c r="BL33" s="138"/>
      <c r="BM33" s="138"/>
      <c r="BN33" s="138"/>
      <c r="BO33" s="138"/>
      <c r="BP33" s="139"/>
      <c r="BQ33" s="139"/>
      <c r="BR33" s="139"/>
      <c r="BS33" s="139"/>
      <c r="BT33" s="140"/>
      <c r="BU33" s="140"/>
      <c r="BV33" s="140"/>
      <c r="BW33" s="132"/>
      <c r="BX33" s="132"/>
      <c r="BY33" s="132"/>
      <c r="BZ33" s="132"/>
      <c r="CA33" s="132"/>
      <c r="CB33" s="132"/>
      <c r="CC33" s="132"/>
      <c r="CD33" s="132"/>
      <c r="CE33" s="132"/>
      <c r="CF33" s="132"/>
      <c r="CG33" s="132"/>
      <c r="CH33" s="132"/>
      <c r="CI33" s="214"/>
      <c r="CJ33" s="132"/>
      <c r="CK33" s="135">
        <f>SUM(CK29:CK32)</f>
        <v>0</v>
      </c>
      <c r="CL33" s="132"/>
      <c r="CM33" s="135">
        <f>SUM(CM29:CM32)</f>
        <v>74.510700000000014</v>
      </c>
      <c r="CN33" s="135">
        <f>SUM(CN29:CN32)</f>
        <v>33.868499999999997</v>
      </c>
      <c r="CO33" s="135">
        <f>SUM(CO29:CO32)</f>
        <v>988691.73597244814</v>
      </c>
      <c r="CP33" s="135">
        <f>SUM(CP29:CP32)</f>
        <v>3757102.5359999998</v>
      </c>
      <c r="CQ33" s="135">
        <f>SUM(CQ29:CQ32)</f>
        <v>0.16850000000000165</v>
      </c>
      <c r="CR33" s="132"/>
      <c r="CS33" s="132"/>
      <c r="CT33" s="132"/>
      <c r="CU33" s="132"/>
      <c r="CV33" s="132"/>
      <c r="CW33" s="141"/>
      <c r="CY33" s="214"/>
      <c r="CZ33" s="214"/>
    </row>
    <row r="34" spans="1:104" s="18" customFormat="1" x14ac:dyDescent="0.25">
      <c r="A34" s="50">
        <v>3770</v>
      </c>
      <c r="B34" s="51" t="str">
        <f t="shared" si="1"/>
        <v>3770-4145-1</v>
      </c>
      <c r="C34" s="52">
        <v>5</v>
      </c>
      <c r="D34" s="53" t="s">
        <v>283</v>
      </c>
      <c r="E34" s="53" t="s">
        <v>284</v>
      </c>
      <c r="F34" s="53" t="s">
        <v>285</v>
      </c>
      <c r="G34" s="53" t="s">
        <v>213</v>
      </c>
      <c r="H34" s="53"/>
      <c r="I34" s="70"/>
      <c r="J34" s="54"/>
      <c r="K34" s="54"/>
      <c r="L34" s="54"/>
      <c r="M34" s="218"/>
      <c r="N34" s="54"/>
      <c r="O34" s="54"/>
      <c r="P34" s="51"/>
      <c r="Q34" s="218"/>
      <c r="R34" s="218"/>
      <c r="S34" s="51"/>
      <c r="T34" s="51"/>
      <c r="U34" s="51"/>
      <c r="V34" s="219"/>
      <c r="W34" s="219"/>
      <c r="X34" s="220"/>
      <c r="Y34" s="55"/>
      <c r="Z34" s="55"/>
      <c r="AA34" s="219"/>
      <c r="AB34" s="219"/>
      <c r="AC34" s="51"/>
      <c r="AD34" s="51"/>
      <c r="AE34" s="218"/>
      <c r="AF34" s="218"/>
      <c r="AG34" s="55"/>
      <c r="AH34" s="56">
        <v>1</v>
      </c>
      <c r="AI34" s="57">
        <v>44320</v>
      </c>
      <c r="AJ34" s="58" t="s">
        <v>286</v>
      </c>
      <c r="AK34" s="59" t="s">
        <v>208</v>
      </c>
      <c r="AL34" s="59" t="s">
        <v>216</v>
      </c>
      <c r="AM34" s="60">
        <v>0.30555555555555552</v>
      </c>
      <c r="AN34" s="60">
        <v>0.31944444444444448</v>
      </c>
      <c r="AO34" s="60">
        <v>0.4513888888888889</v>
      </c>
      <c r="AP34" s="60">
        <v>0.45833333333333331</v>
      </c>
      <c r="AQ34" s="61">
        <f>IF(AP34&lt;AM34,(AP34+1)-AM34,AP34-AM34)</f>
        <v>0.15277777777777779</v>
      </c>
      <c r="AR34" s="61">
        <f>IF(AO34&lt;AN34,(AO34+1)-AN34,AO34-AN34)</f>
        <v>0.13194444444444442</v>
      </c>
      <c r="AS34" s="62">
        <f>IF(AR34&lt;&gt;0,1,"")</f>
        <v>1</v>
      </c>
      <c r="AT34" s="63">
        <f>IF(AM34&lt;&gt;0,AM34-(6/24)+1440,"")</f>
        <v>1440.0555555555557</v>
      </c>
      <c r="AU34" s="88">
        <v>17.3</v>
      </c>
      <c r="AV34" s="65"/>
      <c r="AW34" s="65"/>
      <c r="AX34" s="65"/>
      <c r="AY34" s="64">
        <v>23.2</v>
      </c>
      <c r="AZ34" s="216"/>
      <c r="BA34" s="88">
        <v>7</v>
      </c>
      <c r="BB34" s="66"/>
      <c r="BC34" s="90" t="s">
        <v>288</v>
      </c>
      <c r="BD34" s="89">
        <f>BC34*0.0004536</f>
        <v>13.0936176</v>
      </c>
      <c r="BE34" s="67"/>
      <c r="BF34" s="68"/>
      <c r="BG34" s="68"/>
      <c r="BH34" s="69">
        <v>3</v>
      </c>
      <c r="BI34" s="70"/>
      <c r="BJ34" s="70"/>
      <c r="BK34" s="70"/>
      <c r="BL34" s="70"/>
      <c r="BM34" s="71"/>
      <c r="BN34" s="71"/>
      <c r="BO34" s="71"/>
      <c r="BP34" s="72">
        <v>3</v>
      </c>
      <c r="BQ34" s="73"/>
      <c r="BR34" s="73"/>
      <c r="BS34" s="73"/>
      <c r="BT34" s="74"/>
      <c r="BU34" s="75"/>
      <c r="BV34" s="74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212">
        <v>12.866</v>
      </c>
      <c r="CJ34" s="51"/>
      <c r="CK34" s="65">
        <f>((CJ34/3.8)*6.7)/1000</f>
        <v>0</v>
      </c>
      <c r="CL34" s="51">
        <v>5694</v>
      </c>
      <c r="CM34" s="67">
        <f>((CL34*6.7)/1)/1000</f>
        <v>38.149800000000006</v>
      </c>
      <c r="CN34" s="67">
        <f>IF(A34="","",IF(CK34=0,CM34,CK34)/2.2)</f>
        <v>17.340818181818182</v>
      </c>
      <c r="CO34" s="67">
        <f>IF(A34="","",(CP34/$BD$4))</f>
        <v>494763.641869588</v>
      </c>
      <c r="CP34" s="67">
        <f>IF(A34="","",IF(CJ34="",(AJ34*$BA$4),CJ34))</f>
        <v>1880138.8399999999</v>
      </c>
      <c r="CQ34" s="64">
        <f>CN34-AU34</f>
        <v>4.0818181818181642E-2</v>
      </c>
      <c r="CR34" s="67">
        <f>AY34-BA34</f>
        <v>16.2</v>
      </c>
      <c r="CS34" s="155"/>
      <c r="CT34" s="199"/>
      <c r="CU34" s="200"/>
      <c r="CV34" s="200"/>
      <c r="CW34" s="201"/>
      <c r="CY34" s="228" t="s">
        <v>697</v>
      </c>
      <c r="CZ34" s="228"/>
    </row>
    <row r="35" spans="1:104" s="18" customFormat="1" ht="13.8" thickBot="1" x14ac:dyDescent="0.3">
      <c r="A35" s="100">
        <v>3770</v>
      </c>
      <c r="B35" s="76" t="str">
        <f t="shared" si="1"/>
        <v>3770-4114-2</v>
      </c>
      <c r="C35" s="77">
        <v>5</v>
      </c>
      <c r="D35" s="83" t="s">
        <v>283</v>
      </c>
      <c r="E35" s="83" t="s">
        <v>284</v>
      </c>
      <c r="F35" s="83" t="s">
        <v>285</v>
      </c>
      <c r="G35" s="83" t="s">
        <v>213</v>
      </c>
      <c r="H35" s="76"/>
      <c r="I35" s="76"/>
      <c r="J35" s="78"/>
      <c r="K35" s="78"/>
      <c r="L35" s="78"/>
      <c r="M35" s="221"/>
      <c r="N35" s="78"/>
      <c r="O35" s="78"/>
      <c r="P35" s="76"/>
      <c r="Q35" s="221"/>
      <c r="R35" s="221"/>
      <c r="S35" s="76"/>
      <c r="T35" s="76"/>
      <c r="U35" s="76"/>
      <c r="V35" s="222"/>
      <c r="W35" s="222"/>
      <c r="X35" s="222"/>
      <c r="Y35" s="79"/>
      <c r="Z35" s="79"/>
      <c r="AA35" s="223"/>
      <c r="AB35" s="223"/>
      <c r="AC35" s="76"/>
      <c r="AD35" s="76"/>
      <c r="AE35" s="221"/>
      <c r="AF35" s="221"/>
      <c r="AG35" s="79"/>
      <c r="AH35" s="80">
        <v>2</v>
      </c>
      <c r="AI35" s="81">
        <v>44320</v>
      </c>
      <c r="AJ35" s="82" t="s">
        <v>287</v>
      </c>
      <c r="AK35" s="83" t="s">
        <v>216</v>
      </c>
      <c r="AL35" s="83" t="s">
        <v>209</v>
      </c>
      <c r="AM35" s="84">
        <v>0.50694444444444442</v>
      </c>
      <c r="AN35" s="84">
        <v>0.52777777777777779</v>
      </c>
      <c r="AO35" s="84">
        <v>0.6875</v>
      </c>
      <c r="AP35" s="84">
        <v>0.69444444444444453</v>
      </c>
      <c r="AQ35" s="229">
        <f>IF(AP35&lt;AM35,(AP35+1)-AM35,AP35-AM35)</f>
        <v>0.18750000000000011</v>
      </c>
      <c r="AR35" s="231">
        <f>IF(AO35&lt;AN35,(AO35+1)-AN35,AO35-AN35)</f>
        <v>0.15972222222222221</v>
      </c>
      <c r="AS35" s="86">
        <f>IF(AR35&lt;&gt;0,1,"")</f>
        <v>1</v>
      </c>
      <c r="AT35" s="87">
        <f>IF(AM35&lt;&gt;0,AM35-(6/24)+1440,"")</f>
        <v>1440.2569444444443</v>
      </c>
      <c r="AU35" s="230">
        <v>24</v>
      </c>
      <c r="AV35" s="89"/>
      <c r="AW35" s="89"/>
      <c r="AX35" s="89"/>
      <c r="AY35" s="88">
        <v>31.6</v>
      </c>
      <c r="AZ35" s="89"/>
      <c r="BA35" s="88">
        <v>10.199999999999999</v>
      </c>
      <c r="BB35" s="88"/>
      <c r="BC35" s="90" t="s">
        <v>289</v>
      </c>
      <c r="BD35" s="89">
        <f>BC35*0.0004536</f>
        <v>21.7043064</v>
      </c>
      <c r="BE35" s="91"/>
      <c r="BF35" s="92"/>
      <c r="BG35" s="92"/>
      <c r="BH35" s="80">
        <v>4</v>
      </c>
      <c r="BI35" s="93"/>
      <c r="BJ35" s="93"/>
      <c r="BK35" s="93"/>
      <c r="BL35" s="93"/>
      <c r="BM35" s="94"/>
      <c r="BN35" s="94"/>
      <c r="BO35" s="94"/>
      <c r="BP35" s="95">
        <v>4</v>
      </c>
      <c r="BQ35" s="96"/>
      <c r="BR35" s="96"/>
      <c r="BS35" s="96"/>
      <c r="BT35" s="97"/>
      <c r="BU35" s="98"/>
      <c r="BV35" s="97"/>
      <c r="BW35" s="76"/>
      <c r="BX35" s="76"/>
      <c r="BY35" s="76"/>
      <c r="BZ35" s="76"/>
      <c r="CA35" s="76"/>
      <c r="CB35" s="76"/>
      <c r="CC35" s="76"/>
      <c r="CD35" s="76"/>
      <c r="CE35" s="76"/>
      <c r="CF35" s="76"/>
      <c r="CG35" s="76"/>
      <c r="CH35" s="76"/>
      <c r="CI35" s="212">
        <v>21.745999999999999</v>
      </c>
      <c r="CJ35" s="76"/>
      <c r="CK35" s="89">
        <f>((CJ35/3.8)*6.7)/1000</f>
        <v>0</v>
      </c>
      <c r="CL35" s="76">
        <v>7903</v>
      </c>
      <c r="CM35" s="91">
        <f>((CL35*6.7)/1)/1000</f>
        <v>52.950099999999999</v>
      </c>
      <c r="CN35" s="91">
        <f>IF(A35="","",IF(CK35=0,CM35,CK35)/2.2)</f>
        <v>24.06822727272727</v>
      </c>
      <c r="CO35" s="91">
        <f>IF(A35="","",(CP35/$BD$4))</f>
        <v>491063.35890265019</v>
      </c>
      <c r="CP35" s="91">
        <f>IF(A35="","",IF(CJ35="",(AJ35*$BA$4),CJ35))</f>
        <v>1866077.4879999999</v>
      </c>
      <c r="CQ35" s="99">
        <f>CN35-AU35</f>
        <v>6.8227272727270361E-2</v>
      </c>
      <c r="CR35" s="91">
        <f>AY35-BA35</f>
        <v>21.400000000000002</v>
      </c>
      <c r="CS35" s="168"/>
      <c r="CT35" s="81">
        <v>44320</v>
      </c>
      <c r="CU35" s="192">
        <v>0.4826388888888889</v>
      </c>
      <c r="CV35" s="192">
        <v>0.5</v>
      </c>
      <c r="CW35" s="169" t="s">
        <v>522</v>
      </c>
      <c r="CY35" s="83" t="s">
        <v>697</v>
      </c>
      <c r="CZ35" s="83"/>
    </row>
    <row r="36" spans="1:104" s="18" customFormat="1" ht="13.8" hidden="1" thickBot="1" x14ac:dyDescent="0.3">
      <c r="A36" s="100"/>
      <c r="B36" s="76" t="str">
        <f t="shared" si="1"/>
        <v/>
      </c>
      <c r="C36" s="77"/>
      <c r="D36" s="83"/>
      <c r="E36" s="83"/>
      <c r="F36" s="83"/>
      <c r="G36" s="76"/>
      <c r="H36" s="76"/>
      <c r="I36" s="76"/>
      <c r="J36" s="78"/>
      <c r="K36" s="78"/>
      <c r="L36" s="78"/>
      <c r="M36" s="221"/>
      <c r="N36" s="78"/>
      <c r="O36" s="78"/>
      <c r="P36" s="76"/>
      <c r="Q36" s="221"/>
      <c r="R36" s="221"/>
      <c r="S36" s="76"/>
      <c r="T36" s="76"/>
      <c r="U36" s="76"/>
      <c r="V36" s="222"/>
      <c r="W36" s="222"/>
      <c r="X36" s="222"/>
      <c r="Y36" s="79"/>
      <c r="Z36" s="79"/>
      <c r="AA36" s="223"/>
      <c r="AB36" s="223"/>
      <c r="AC36" s="76"/>
      <c r="AD36" s="76"/>
      <c r="AE36" s="221"/>
      <c r="AF36" s="221"/>
      <c r="AG36" s="79"/>
      <c r="AH36" s="80">
        <v>3</v>
      </c>
      <c r="AI36" s="81"/>
      <c r="AJ36" s="82"/>
      <c r="AK36" s="83"/>
      <c r="AL36" s="83"/>
      <c r="AM36" s="84"/>
      <c r="AN36" s="84"/>
      <c r="AO36" s="84"/>
      <c r="AP36" s="84"/>
      <c r="AQ36" s="85">
        <f>IF(AP36&lt;AM36,(AP36+1)-AM36,AP36-AM36)</f>
        <v>0</v>
      </c>
      <c r="AR36" s="85">
        <f>IF(AO36&lt;AN36,(AO36+1)-AN36,AO36-AN36)</f>
        <v>0</v>
      </c>
      <c r="AS36" s="86" t="str">
        <f>IF(AR36&lt;&gt;0,1,"")</f>
        <v/>
      </c>
      <c r="AT36" s="87" t="str">
        <f>IF(AM36&lt;&gt;0,AM36-(6/24)+1440,"")</f>
        <v/>
      </c>
      <c r="AU36" s="88"/>
      <c r="AV36" s="89"/>
      <c r="AW36" s="89"/>
      <c r="AX36" s="89"/>
      <c r="AY36" s="88"/>
      <c r="AZ36" s="89"/>
      <c r="BA36" s="88"/>
      <c r="BB36" s="88"/>
      <c r="BC36" s="101"/>
      <c r="BD36" s="89">
        <f>BC36*0.0004536</f>
        <v>0</v>
      </c>
      <c r="BE36" s="91"/>
      <c r="BF36" s="92"/>
      <c r="BG36" s="92"/>
      <c r="BH36" s="80"/>
      <c r="BI36" s="93"/>
      <c r="BJ36" s="93"/>
      <c r="BK36" s="93"/>
      <c r="BL36" s="93"/>
      <c r="BM36" s="94"/>
      <c r="BN36" s="94"/>
      <c r="BO36" s="94"/>
      <c r="BP36" s="95"/>
      <c r="BQ36" s="96"/>
      <c r="BR36" s="96"/>
      <c r="BS36" s="96"/>
      <c r="BT36" s="97"/>
      <c r="BU36" s="98"/>
      <c r="BV36" s="97"/>
      <c r="BW36" s="76"/>
      <c r="BX36" s="76"/>
      <c r="BY36" s="76"/>
      <c r="BZ36" s="76"/>
      <c r="CA36" s="76"/>
      <c r="CB36" s="76"/>
      <c r="CC36" s="76"/>
      <c r="CD36" s="76"/>
      <c r="CE36" s="76"/>
      <c r="CF36" s="76"/>
      <c r="CG36" s="76"/>
      <c r="CH36" s="76"/>
      <c r="CI36" s="212"/>
      <c r="CJ36" s="76"/>
      <c r="CK36" s="89">
        <f>((CJ36/3.8)*6.7)/1000</f>
        <v>0</v>
      </c>
      <c r="CL36" s="76"/>
      <c r="CM36" s="91">
        <f>((CL36*6.7)/1)/1000</f>
        <v>0</v>
      </c>
      <c r="CN36" s="91" t="str">
        <f>IF(A36="","",IF(CK36=0,CM36,CK36)/2.2)</f>
        <v/>
      </c>
      <c r="CO36" s="91" t="str">
        <f>IF(A36="","",(CP36/$BD$4))</f>
        <v/>
      </c>
      <c r="CP36" s="91" t="str">
        <f>IF(A36="","",IF(CJ36="",(AJ36*$BA$4),CJ36))</f>
        <v/>
      </c>
      <c r="CQ36" s="99"/>
      <c r="CR36" s="91">
        <f>AY36-BA36</f>
        <v>0</v>
      </c>
      <c r="CS36" s="76"/>
      <c r="CT36" s="81"/>
      <c r="CU36" s="192"/>
      <c r="CV36" s="192"/>
      <c r="CW36" s="169"/>
      <c r="CY36" s="76"/>
      <c r="CZ36" s="76"/>
    </row>
    <row r="37" spans="1:104" s="18" customFormat="1" ht="13.8" hidden="1" thickBot="1" x14ac:dyDescent="0.3">
      <c r="A37" s="100"/>
      <c r="B37" s="76" t="str">
        <f t="shared" si="1"/>
        <v/>
      </c>
      <c r="C37" s="77"/>
      <c r="D37" s="83"/>
      <c r="E37" s="83"/>
      <c r="F37" s="83"/>
      <c r="G37" s="76"/>
      <c r="H37" s="76"/>
      <c r="I37" s="76"/>
      <c r="J37" s="78"/>
      <c r="K37" s="78"/>
      <c r="L37" s="78"/>
      <c r="M37" s="221"/>
      <c r="N37" s="78"/>
      <c r="O37" s="78"/>
      <c r="P37" s="76"/>
      <c r="Q37" s="221"/>
      <c r="R37" s="221"/>
      <c r="S37" s="76"/>
      <c r="T37" s="76"/>
      <c r="U37" s="76"/>
      <c r="V37" s="222"/>
      <c r="W37" s="222"/>
      <c r="X37" s="222"/>
      <c r="Y37" s="79"/>
      <c r="Z37" s="79"/>
      <c r="AA37" s="223"/>
      <c r="AB37" s="223"/>
      <c r="AC37" s="76"/>
      <c r="AD37" s="76"/>
      <c r="AE37" s="221"/>
      <c r="AF37" s="221"/>
      <c r="AG37" s="79"/>
      <c r="AH37" s="102">
        <v>4</v>
      </c>
      <c r="AI37" s="103"/>
      <c r="AJ37" s="104"/>
      <c r="AK37" s="105"/>
      <c r="AL37" s="106"/>
      <c r="AM37" s="107"/>
      <c r="AN37" s="107"/>
      <c r="AO37" s="107"/>
      <c r="AP37" s="107"/>
      <c r="AQ37" s="108">
        <f>IF(AP37&lt;AM37,(AP37+1)-AM37,AP37-AM37)</f>
        <v>0</v>
      </c>
      <c r="AR37" s="108">
        <f>IF(AO37&lt;AN37,(AO37+1)-AN37,AO37-AN37)</f>
        <v>0</v>
      </c>
      <c r="AS37" s="109" t="str">
        <f>IF(AR37&lt;&gt;0,1,"")</f>
        <v/>
      </c>
      <c r="AT37" s="110" t="str">
        <f>IF(AM37&lt;&gt;0,AM37-(6/24)+1440,"")</f>
        <v/>
      </c>
      <c r="AU37" s="111"/>
      <c r="AV37" s="112"/>
      <c r="AW37" s="112"/>
      <c r="AX37" s="112"/>
      <c r="AY37" s="111"/>
      <c r="AZ37" s="217"/>
      <c r="BA37" s="111"/>
      <c r="BB37" s="111"/>
      <c r="BC37" s="113"/>
      <c r="BD37" s="112">
        <f>BC37*0.0004536</f>
        <v>0</v>
      </c>
      <c r="BE37" s="114"/>
      <c r="BF37" s="115"/>
      <c r="BG37" s="115"/>
      <c r="BH37" s="102"/>
      <c r="BI37" s="116"/>
      <c r="BJ37" s="116"/>
      <c r="BK37" s="116"/>
      <c r="BL37" s="116"/>
      <c r="BM37" s="117"/>
      <c r="BN37" s="117"/>
      <c r="BO37" s="117"/>
      <c r="BP37" s="118"/>
      <c r="BQ37" s="119"/>
      <c r="BR37" s="119"/>
      <c r="BS37" s="119"/>
      <c r="BT37" s="120"/>
      <c r="BU37" s="121"/>
      <c r="BV37" s="120"/>
      <c r="BW37" s="122"/>
      <c r="BX37" s="122"/>
      <c r="BY37" s="122"/>
      <c r="BZ37" s="122"/>
      <c r="CA37" s="122"/>
      <c r="CB37" s="122"/>
      <c r="CC37" s="122"/>
      <c r="CD37" s="122"/>
      <c r="CE37" s="122"/>
      <c r="CF37" s="122"/>
      <c r="CG37" s="122"/>
      <c r="CH37" s="122"/>
      <c r="CI37" s="213"/>
      <c r="CJ37" s="122"/>
      <c r="CK37" s="112">
        <f>((CJ37/3.8)*6.7)/1000</f>
        <v>0</v>
      </c>
      <c r="CL37" s="122"/>
      <c r="CM37" s="114">
        <f>((CL37*6.7)/1)/1000</f>
        <v>0</v>
      </c>
      <c r="CN37" s="114" t="str">
        <f>IF(A37="","",IF(CK37=0,CM37,CK37)/2.2)</f>
        <v/>
      </c>
      <c r="CO37" s="114" t="str">
        <f>IF(A37="","",(CP37/$BD$4))</f>
        <v/>
      </c>
      <c r="CP37" s="114" t="str">
        <f>IF(A37="","",IF(CJ37="",(AJ37*$BA$4),CJ37))</f>
        <v/>
      </c>
      <c r="CQ37" s="123"/>
      <c r="CR37" s="114">
        <f>AY37-BA37</f>
        <v>0</v>
      </c>
      <c r="CS37" s="122"/>
      <c r="CT37" s="202"/>
      <c r="CU37" s="203"/>
      <c r="CV37" s="203"/>
      <c r="CW37" s="204"/>
      <c r="CY37" s="76"/>
      <c r="CZ37" s="76"/>
    </row>
    <row r="38" spans="1:104" s="18" customFormat="1" ht="13.8" hidden="1" thickBot="1" x14ac:dyDescent="0.3">
      <c r="A38" s="124"/>
      <c r="B38" s="125" t="str">
        <f t="shared" si="1"/>
        <v/>
      </c>
      <c r="C38" s="126"/>
      <c r="D38" s="127"/>
      <c r="E38" s="127"/>
      <c r="F38" s="127"/>
      <c r="G38" s="127"/>
      <c r="H38" s="127"/>
      <c r="I38" s="128"/>
      <c r="J38" s="128"/>
      <c r="K38" s="128"/>
      <c r="L38" s="128"/>
      <c r="M38" s="224"/>
      <c r="N38" s="128"/>
      <c r="O38" s="128"/>
      <c r="P38" s="125"/>
      <c r="Q38" s="224"/>
      <c r="R38" s="224"/>
      <c r="S38" s="125"/>
      <c r="T38" s="125"/>
      <c r="U38" s="125"/>
      <c r="V38" s="225"/>
      <c r="W38" s="225"/>
      <c r="X38" s="225"/>
      <c r="Y38" s="129"/>
      <c r="Z38" s="129"/>
      <c r="AA38" s="226"/>
      <c r="AB38" s="226"/>
      <c r="AC38" s="125"/>
      <c r="AD38" s="125"/>
      <c r="AE38" s="224"/>
      <c r="AF38" s="224"/>
      <c r="AG38" s="130"/>
      <c r="AH38" s="238" t="s">
        <v>141</v>
      </c>
      <c r="AI38" s="239"/>
      <c r="AJ38" s="131"/>
      <c r="AK38" s="132"/>
      <c r="AL38" s="132"/>
      <c r="AM38" s="132"/>
      <c r="AN38" s="132"/>
      <c r="AO38" s="132"/>
      <c r="AP38" s="133"/>
      <c r="AQ38" s="133">
        <f>SUM(AQ34:AQ37)</f>
        <v>0.3402777777777779</v>
      </c>
      <c r="AR38" s="133">
        <f>SUM(AR34:AR37)</f>
        <v>0.29166666666666663</v>
      </c>
      <c r="AS38" s="134">
        <f>SUM(AS34:AS37)</f>
        <v>2</v>
      </c>
      <c r="AT38" s="134"/>
      <c r="AU38" s="132"/>
      <c r="AV38" s="135"/>
      <c r="AW38" s="135"/>
      <c r="AX38" s="135"/>
      <c r="AY38" s="132"/>
      <c r="AZ38" s="132"/>
      <c r="BA38" s="132"/>
      <c r="BB38" s="132"/>
      <c r="BC38" s="136"/>
      <c r="BD38" s="135"/>
      <c r="BE38" s="135"/>
      <c r="BF38" s="137"/>
      <c r="BG38" s="137"/>
      <c r="BH38" s="239"/>
      <c r="BI38" s="239"/>
      <c r="BJ38" s="239"/>
      <c r="BK38" s="138"/>
      <c r="BL38" s="138"/>
      <c r="BM38" s="138"/>
      <c r="BN38" s="138"/>
      <c r="BO38" s="138"/>
      <c r="BP38" s="139"/>
      <c r="BQ38" s="139"/>
      <c r="BR38" s="139"/>
      <c r="BS38" s="139"/>
      <c r="BT38" s="140"/>
      <c r="BU38" s="140"/>
      <c r="BV38" s="140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214"/>
      <c r="CJ38" s="132"/>
      <c r="CK38" s="135">
        <f>SUM(CK34:CK37)</f>
        <v>0</v>
      </c>
      <c r="CL38" s="132"/>
      <c r="CM38" s="135">
        <f>SUM(CM34:CM37)</f>
        <v>91.099900000000005</v>
      </c>
      <c r="CN38" s="135">
        <f>SUM(CN34:CN37)</f>
        <v>41.409045454545449</v>
      </c>
      <c r="CO38" s="135">
        <f>SUM(CO34:CO37)</f>
        <v>985827.00077223824</v>
      </c>
      <c r="CP38" s="135">
        <f>SUM(CP34:CP37)</f>
        <v>3746216.3279999997</v>
      </c>
      <c r="CQ38" s="135">
        <f>SUM(CQ34:CQ37)</f>
        <v>0.109045454545452</v>
      </c>
      <c r="CR38" s="132"/>
      <c r="CS38" s="132"/>
      <c r="CT38" s="132"/>
      <c r="CU38" s="132"/>
      <c r="CV38" s="132"/>
      <c r="CW38" s="141"/>
      <c r="CY38" s="214"/>
      <c r="CZ38" s="214"/>
    </row>
    <row r="39" spans="1:104" s="18" customFormat="1" x14ac:dyDescent="0.25">
      <c r="A39" s="50">
        <v>3771</v>
      </c>
      <c r="B39" s="51" t="str">
        <f>IF(AJ39="","",A39&amp;"-"&amp;AJ39&amp;"-"&amp;AH39)</f>
        <v>3771-302-1</v>
      </c>
      <c r="C39" s="52">
        <v>14</v>
      </c>
      <c r="D39" s="53" t="s">
        <v>349</v>
      </c>
      <c r="E39" s="53" t="s">
        <v>206</v>
      </c>
      <c r="F39" s="53" t="s">
        <v>405</v>
      </c>
      <c r="G39" s="53"/>
      <c r="H39" s="53"/>
      <c r="I39" s="70"/>
      <c r="J39" s="54"/>
      <c r="K39" s="54"/>
      <c r="L39" s="54"/>
      <c r="M39" s="218"/>
      <c r="N39" s="54"/>
      <c r="O39" s="54"/>
      <c r="P39" s="51"/>
      <c r="Q39" s="218"/>
      <c r="R39" s="218"/>
      <c r="S39" s="51"/>
      <c r="T39" s="51"/>
      <c r="U39" s="51"/>
      <c r="V39" s="219"/>
      <c r="W39" s="219"/>
      <c r="X39" s="220"/>
      <c r="Y39" s="55"/>
      <c r="Z39" s="55"/>
      <c r="AA39" s="219"/>
      <c r="AB39" s="219"/>
      <c r="AC39" s="51"/>
      <c r="AD39" s="51"/>
      <c r="AE39" s="218"/>
      <c r="AF39" s="218"/>
      <c r="AG39" s="55"/>
      <c r="AH39" s="56">
        <v>1</v>
      </c>
      <c r="AI39" s="57">
        <v>44322</v>
      </c>
      <c r="AJ39" s="58" t="s">
        <v>382</v>
      </c>
      <c r="AK39" s="59" t="s">
        <v>209</v>
      </c>
      <c r="AL39" s="59" t="s">
        <v>244</v>
      </c>
      <c r="AM39" s="60">
        <v>0.28472222222222221</v>
      </c>
      <c r="AN39" s="60">
        <v>0.30902777777777779</v>
      </c>
      <c r="AO39" s="60">
        <v>0.44791666666666669</v>
      </c>
      <c r="AP39" s="60">
        <v>0.45833333333333331</v>
      </c>
      <c r="AQ39" s="61">
        <f>IF(AP39&lt;AM39,(AP39+1)-AM39,AP39-AM39)</f>
        <v>0.1736111111111111</v>
      </c>
      <c r="AR39" s="61">
        <f>IF(AO39&lt;AN39,(AO39+1)-AN39,AO39-AN39)</f>
        <v>0.1388888888888889</v>
      </c>
      <c r="AS39" s="62">
        <f>IF(AR39&lt;&gt;0,1,"")</f>
        <v>1</v>
      </c>
      <c r="AT39" s="63">
        <f>IF(AM39&lt;&gt;0,AM39-(6/24)+1440,"")</f>
        <v>1440.0347222222222</v>
      </c>
      <c r="AU39" s="88">
        <v>16.899999999999999</v>
      </c>
      <c r="AV39" s="65"/>
      <c r="AW39" s="65"/>
      <c r="AX39" s="65"/>
      <c r="AY39" s="64">
        <v>25.3</v>
      </c>
      <c r="AZ39" s="216"/>
      <c r="BA39" s="88">
        <v>5.4</v>
      </c>
      <c r="BB39" s="66"/>
      <c r="BC39" s="90" t="s">
        <v>406</v>
      </c>
      <c r="BD39" s="89">
        <f>BC39*0.0004536</f>
        <v>42.199632720000004</v>
      </c>
      <c r="BE39" s="67"/>
      <c r="BF39" s="68"/>
      <c r="BG39" s="68"/>
      <c r="BH39" s="69">
        <v>3</v>
      </c>
      <c r="BI39" s="70"/>
      <c r="BJ39" s="70"/>
      <c r="BK39" s="70"/>
      <c r="BL39" s="70"/>
      <c r="BM39" s="71"/>
      <c r="BN39" s="71"/>
      <c r="BO39" s="71"/>
      <c r="BP39" s="72">
        <v>3</v>
      </c>
      <c r="BQ39" s="73"/>
      <c r="BR39" s="73"/>
      <c r="BS39" s="73"/>
      <c r="BT39" s="74"/>
      <c r="BU39" s="75"/>
      <c r="BV39" s="74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212">
        <v>31.748000000000001</v>
      </c>
      <c r="CJ39" s="51">
        <v>20510</v>
      </c>
      <c r="CK39" s="65">
        <f>((CJ39/3.8)*6.7)/1000</f>
        <v>36.162368421052633</v>
      </c>
      <c r="CL39" s="51"/>
      <c r="CM39" s="67">
        <f>((CL39*6.7)/1)/1000</f>
        <v>0</v>
      </c>
      <c r="CN39" s="67">
        <f>IF(A39="","",IF(CK39=0,CM39,CK39)/2.2)</f>
        <v>16.437440191387559</v>
      </c>
      <c r="CO39" s="67">
        <f>IF(A39="","",(CP39/$BD$4))</f>
        <v>5397.2622015219104</v>
      </c>
      <c r="CP39" s="67">
        <f>IF(A39="","",IF(CJ39="",(AJ39*$BA$4),CJ39))</f>
        <v>20510</v>
      </c>
      <c r="CQ39" s="64">
        <f>CN39-AU39</f>
        <v>-0.46255980861243984</v>
      </c>
      <c r="CR39" s="67">
        <f>AY39-BA39</f>
        <v>19.899999999999999</v>
      </c>
      <c r="CS39" s="155"/>
      <c r="CT39" s="199">
        <v>44322</v>
      </c>
      <c r="CU39" s="200">
        <v>1.7361111111111112E-2</v>
      </c>
      <c r="CV39" s="200">
        <v>7.6388888888888895E-2</v>
      </c>
      <c r="CW39" s="201" t="s">
        <v>523</v>
      </c>
      <c r="CY39" s="228" t="s">
        <v>697</v>
      </c>
      <c r="CZ39" s="228"/>
    </row>
    <row r="40" spans="1:104" s="18" customFormat="1" ht="13.8" thickBot="1" x14ac:dyDescent="0.3">
      <c r="A40" s="100">
        <v>3771</v>
      </c>
      <c r="B40" s="76" t="str">
        <f>IF(AJ40="","",A40&amp;"-"&amp;AJ40&amp;"-"&amp;AH40)</f>
        <v>3771-303-2</v>
      </c>
      <c r="C40" s="77">
        <v>14</v>
      </c>
      <c r="D40" s="83" t="s">
        <v>349</v>
      </c>
      <c r="E40" s="83" t="s">
        <v>206</v>
      </c>
      <c r="F40" s="83" t="s">
        <v>405</v>
      </c>
      <c r="G40" s="83"/>
      <c r="H40" s="76"/>
      <c r="I40" s="76"/>
      <c r="J40" s="78"/>
      <c r="K40" s="78"/>
      <c r="L40" s="78"/>
      <c r="M40" s="221"/>
      <c r="N40" s="78"/>
      <c r="O40" s="78"/>
      <c r="P40" s="76"/>
      <c r="Q40" s="221"/>
      <c r="R40" s="221"/>
      <c r="S40" s="76"/>
      <c r="T40" s="76"/>
      <c r="U40" s="76"/>
      <c r="V40" s="222"/>
      <c r="W40" s="222"/>
      <c r="X40" s="222"/>
      <c r="Y40" s="79"/>
      <c r="Z40" s="79"/>
      <c r="AA40" s="223"/>
      <c r="AB40" s="223"/>
      <c r="AC40" s="76"/>
      <c r="AD40" s="76"/>
      <c r="AE40" s="221"/>
      <c r="AF40" s="221"/>
      <c r="AG40" s="79"/>
      <c r="AH40" s="80">
        <v>2</v>
      </c>
      <c r="AI40" s="81">
        <v>44322</v>
      </c>
      <c r="AJ40" s="82" t="s">
        <v>243</v>
      </c>
      <c r="AK40" s="83" t="s">
        <v>244</v>
      </c>
      <c r="AL40" s="83" t="s">
        <v>209</v>
      </c>
      <c r="AM40" s="84">
        <v>0.52083333333333337</v>
      </c>
      <c r="AN40" s="84">
        <v>0.53125</v>
      </c>
      <c r="AO40" s="84">
        <v>0.65972222222222221</v>
      </c>
      <c r="AP40" s="84">
        <v>0.67013888888888884</v>
      </c>
      <c r="AQ40" s="229">
        <f>IF(AP40&lt;AM40,(AP40+1)-AM40,AP40-AM40)</f>
        <v>0.14930555555555547</v>
      </c>
      <c r="AR40" s="231">
        <f>IF(AO40&lt;AN40,(AO40+1)-AN40,AO40-AN40)</f>
        <v>0.12847222222222221</v>
      </c>
      <c r="AS40" s="86">
        <f>IF(AR40&lt;&gt;0,1,"")</f>
        <v>1</v>
      </c>
      <c r="AT40" s="87">
        <f>IF(AM40&lt;&gt;0,AM40-(6/24)+1440,"")</f>
        <v>1440.2708333333333</v>
      </c>
      <c r="AU40" s="230">
        <v>21.5</v>
      </c>
      <c r="AV40" s="89"/>
      <c r="AW40" s="89"/>
      <c r="AX40" s="89"/>
      <c r="AY40" s="88">
        <v>26.6</v>
      </c>
      <c r="AZ40" s="89"/>
      <c r="BA40" s="88">
        <v>7.4</v>
      </c>
      <c r="BB40" s="88"/>
      <c r="BC40" s="90" t="s">
        <v>407</v>
      </c>
      <c r="BD40" s="89">
        <f>BC40*0.0004536</f>
        <v>46.328753519999999</v>
      </c>
      <c r="BE40" s="91"/>
      <c r="BF40" s="92"/>
      <c r="BG40" s="92"/>
      <c r="BH40" s="80">
        <v>4</v>
      </c>
      <c r="BI40" s="93"/>
      <c r="BJ40" s="93"/>
      <c r="BK40" s="93"/>
      <c r="BL40" s="93"/>
      <c r="BM40" s="94"/>
      <c r="BN40" s="94"/>
      <c r="BO40" s="94"/>
      <c r="BP40" s="95">
        <v>4</v>
      </c>
      <c r="BQ40" s="96"/>
      <c r="BR40" s="96"/>
      <c r="BS40" s="96"/>
      <c r="BT40" s="97"/>
      <c r="BU40" s="98"/>
      <c r="BV40" s="97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212">
        <v>43.244999999999997</v>
      </c>
      <c r="CJ40" s="76"/>
      <c r="CK40" s="89">
        <f>((CJ40/3.8)*6.7)/1000</f>
        <v>0</v>
      </c>
      <c r="CL40" s="76">
        <v>6893</v>
      </c>
      <c r="CM40" s="91">
        <f>((CL40*6.7)/1)/1000</f>
        <v>46.183099999999996</v>
      </c>
      <c r="CN40" s="91">
        <f>IF(A40="","",IF(CK40=0,CM40,CK40)/2.2)</f>
        <v>20.992318181818177</v>
      </c>
      <c r="CO40" s="91">
        <f>IF(A40="","",(CP40/$BD$4))</f>
        <v>36167.281902650218</v>
      </c>
      <c r="CP40" s="91">
        <f>IF(A40="","",IF(CJ40="",(AJ40*$BA$4),CJ40))</f>
        <v>137438.37599999999</v>
      </c>
      <c r="CQ40" s="99">
        <f>CN40-AU40</f>
        <v>-0.50768181818182256</v>
      </c>
      <c r="CR40" s="91">
        <f>AY40-BA40</f>
        <v>19.200000000000003</v>
      </c>
      <c r="CS40" s="168"/>
      <c r="CT40" s="81">
        <v>44322</v>
      </c>
      <c r="CU40" s="192">
        <v>0.46180555555555558</v>
      </c>
      <c r="CV40" s="192">
        <v>0.50347222222222221</v>
      </c>
      <c r="CW40" s="169" t="s">
        <v>522</v>
      </c>
      <c r="CY40" s="83" t="s">
        <v>697</v>
      </c>
      <c r="CZ40" s="83"/>
    </row>
    <row r="41" spans="1:104" s="18" customFormat="1" ht="13.8" hidden="1" thickBot="1" x14ac:dyDescent="0.3">
      <c r="A41" s="100"/>
      <c r="B41" s="76" t="str">
        <f t="shared" si="1"/>
        <v/>
      </c>
      <c r="C41" s="77"/>
      <c r="D41" s="83"/>
      <c r="E41" s="83"/>
      <c r="F41" s="83"/>
      <c r="G41" s="76"/>
      <c r="H41" s="76"/>
      <c r="I41" s="76"/>
      <c r="J41" s="78"/>
      <c r="K41" s="78"/>
      <c r="L41" s="78"/>
      <c r="M41" s="221"/>
      <c r="N41" s="78"/>
      <c r="O41" s="78"/>
      <c r="P41" s="76"/>
      <c r="Q41" s="221"/>
      <c r="R41" s="221"/>
      <c r="S41" s="76"/>
      <c r="T41" s="76"/>
      <c r="U41" s="76"/>
      <c r="V41" s="222"/>
      <c r="W41" s="222"/>
      <c r="X41" s="222"/>
      <c r="Y41" s="79"/>
      <c r="Z41" s="79"/>
      <c r="AA41" s="223"/>
      <c r="AB41" s="223"/>
      <c r="AC41" s="76"/>
      <c r="AD41" s="76"/>
      <c r="AE41" s="221"/>
      <c r="AF41" s="221"/>
      <c r="AG41" s="79"/>
      <c r="AH41" s="80">
        <v>3</v>
      </c>
      <c r="AI41" s="81"/>
      <c r="AJ41" s="82"/>
      <c r="AK41" s="83"/>
      <c r="AL41" s="83"/>
      <c r="AM41" s="84"/>
      <c r="AN41" s="84"/>
      <c r="AO41" s="84"/>
      <c r="AP41" s="84"/>
      <c r="AQ41" s="85">
        <f>IF(AP41&lt;AM41,(AP41+1)-AM41,AP41-AM41)</f>
        <v>0</v>
      </c>
      <c r="AR41" s="85">
        <f>IF(AO41&lt;AN41,(AO41+1)-AN41,AO41-AN41)</f>
        <v>0</v>
      </c>
      <c r="AS41" s="86" t="str">
        <f>IF(AR41&lt;&gt;0,1,"")</f>
        <v/>
      </c>
      <c r="AT41" s="87" t="str">
        <f>IF(AM41&lt;&gt;0,AM41-(6/24)+1440,"")</f>
        <v/>
      </c>
      <c r="AU41" s="88"/>
      <c r="AV41" s="89"/>
      <c r="AW41" s="89"/>
      <c r="AX41" s="89"/>
      <c r="AY41" s="88"/>
      <c r="AZ41" s="89"/>
      <c r="BA41" s="88"/>
      <c r="BB41" s="88"/>
      <c r="BC41" s="101"/>
      <c r="BD41" s="89">
        <f>BC41*0.0004536</f>
        <v>0</v>
      </c>
      <c r="BE41" s="91"/>
      <c r="BF41" s="92"/>
      <c r="BG41" s="92"/>
      <c r="BH41" s="80"/>
      <c r="BI41" s="93"/>
      <c r="BJ41" s="93"/>
      <c r="BK41" s="93"/>
      <c r="BL41" s="93"/>
      <c r="BM41" s="94"/>
      <c r="BN41" s="94"/>
      <c r="BO41" s="94"/>
      <c r="BP41" s="95"/>
      <c r="BQ41" s="96"/>
      <c r="BR41" s="96"/>
      <c r="BS41" s="96"/>
      <c r="BT41" s="97"/>
      <c r="BU41" s="98"/>
      <c r="BV41" s="97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212"/>
      <c r="CJ41" s="76"/>
      <c r="CK41" s="89">
        <f>((CJ41/3.8)*6.7)/1000</f>
        <v>0</v>
      </c>
      <c r="CL41" s="76"/>
      <c r="CM41" s="91">
        <f>((CL41*6.7)/1)/1000</f>
        <v>0</v>
      </c>
      <c r="CN41" s="91" t="str">
        <f>IF(A41="","",IF(CK41=0,CM41,CK41)/2.2)</f>
        <v/>
      </c>
      <c r="CO41" s="91" t="str">
        <f>IF(A41="","",(CP41/$BD$4))</f>
        <v/>
      </c>
      <c r="CP41" s="91" t="str">
        <f>IF(A41="","",IF(CJ41="",(AJ41*$BA$4),CJ41))</f>
        <v/>
      </c>
      <c r="CQ41" s="99"/>
      <c r="CR41" s="91">
        <f>AY41-BA41</f>
        <v>0</v>
      </c>
      <c r="CS41" s="76"/>
      <c r="CT41" s="81"/>
      <c r="CU41" s="192"/>
      <c r="CV41" s="192"/>
      <c r="CW41" s="169"/>
      <c r="CY41" s="76"/>
      <c r="CZ41" s="76"/>
    </row>
    <row r="42" spans="1:104" s="18" customFormat="1" ht="13.8" hidden="1" thickBot="1" x14ac:dyDescent="0.3">
      <c r="A42" s="100"/>
      <c r="B42" s="76" t="str">
        <f t="shared" si="1"/>
        <v/>
      </c>
      <c r="C42" s="77"/>
      <c r="D42" s="83"/>
      <c r="E42" s="83"/>
      <c r="F42" s="83"/>
      <c r="G42" s="76"/>
      <c r="H42" s="76"/>
      <c r="I42" s="76"/>
      <c r="J42" s="78"/>
      <c r="K42" s="78"/>
      <c r="L42" s="78"/>
      <c r="M42" s="221"/>
      <c r="N42" s="78"/>
      <c r="O42" s="78"/>
      <c r="P42" s="76"/>
      <c r="Q42" s="221"/>
      <c r="R42" s="221"/>
      <c r="S42" s="76"/>
      <c r="T42" s="76"/>
      <c r="U42" s="76"/>
      <c r="V42" s="222"/>
      <c r="W42" s="222"/>
      <c r="X42" s="222"/>
      <c r="Y42" s="79"/>
      <c r="Z42" s="79"/>
      <c r="AA42" s="223"/>
      <c r="AB42" s="223"/>
      <c r="AC42" s="76"/>
      <c r="AD42" s="76"/>
      <c r="AE42" s="221"/>
      <c r="AF42" s="221"/>
      <c r="AG42" s="79"/>
      <c r="AH42" s="102">
        <v>4</v>
      </c>
      <c r="AI42" s="103"/>
      <c r="AJ42" s="104"/>
      <c r="AK42" s="105"/>
      <c r="AL42" s="106"/>
      <c r="AM42" s="107"/>
      <c r="AN42" s="107"/>
      <c r="AO42" s="107"/>
      <c r="AP42" s="107"/>
      <c r="AQ42" s="108">
        <f>IF(AP42&lt;AM42,(AP42+1)-AM42,AP42-AM42)</f>
        <v>0</v>
      </c>
      <c r="AR42" s="108">
        <f>IF(AO42&lt;AN42,(AO42+1)-AN42,AO42-AN42)</f>
        <v>0</v>
      </c>
      <c r="AS42" s="109" t="str">
        <f>IF(AR42&lt;&gt;0,1,"")</f>
        <v/>
      </c>
      <c r="AT42" s="110" t="str">
        <f>IF(AM42&lt;&gt;0,AM42-(6/24)+1440,"")</f>
        <v/>
      </c>
      <c r="AU42" s="111"/>
      <c r="AV42" s="112"/>
      <c r="AW42" s="112"/>
      <c r="AX42" s="112"/>
      <c r="AY42" s="111"/>
      <c r="AZ42" s="217"/>
      <c r="BA42" s="111"/>
      <c r="BB42" s="111"/>
      <c r="BC42" s="113"/>
      <c r="BD42" s="112">
        <f>BC42*0.0004536</f>
        <v>0</v>
      </c>
      <c r="BE42" s="114"/>
      <c r="BF42" s="115"/>
      <c r="BG42" s="115"/>
      <c r="BH42" s="102"/>
      <c r="BI42" s="116"/>
      <c r="BJ42" s="116"/>
      <c r="BK42" s="116"/>
      <c r="BL42" s="116"/>
      <c r="BM42" s="117"/>
      <c r="BN42" s="117"/>
      <c r="BO42" s="117"/>
      <c r="BP42" s="118"/>
      <c r="BQ42" s="119"/>
      <c r="BR42" s="119"/>
      <c r="BS42" s="119"/>
      <c r="BT42" s="120"/>
      <c r="BU42" s="121"/>
      <c r="BV42" s="120"/>
      <c r="BW42" s="122"/>
      <c r="BX42" s="122"/>
      <c r="BY42" s="122"/>
      <c r="BZ42" s="122"/>
      <c r="CA42" s="122"/>
      <c r="CB42" s="122"/>
      <c r="CC42" s="122"/>
      <c r="CD42" s="122"/>
      <c r="CE42" s="122"/>
      <c r="CF42" s="122"/>
      <c r="CG42" s="122"/>
      <c r="CH42" s="122"/>
      <c r="CI42" s="213"/>
      <c r="CJ42" s="122"/>
      <c r="CK42" s="112">
        <f>((CJ42/3.8)*6.7)/1000</f>
        <v>0</v>
      </c>
      <c r="CL42" s="122"/>
      <c r="CM42" s="114">
        <f>((CL42*6.7)/1)/1000</f>
        <v>0</v>
      </c>
      <c r="CN42" s="114" t="str">
        <f>IF(A42="","",IF(CK42=0,CM42,CK42)/2.2)</f>
        <v/>
      </c>
      <c r="CO42" s="114" t="str">
        <f>IF(A42="","",(CP42/$BD$4))</f>
        <v/>
      </c>
      <c r="CP42" s="114" t="str">
        <f>IF(A42="","",IF(CJ42="",(AJ42*$BA$4),CJ42))</f>
        <v/>
      </c>
      <c r="CQ42" s="123"/>
      <c r="CR42" s="114">
        <f>AY42-BA42</f>
        <v>0</v>
      </c>
      <c r="CS42" s="122"/>
      <c r="CT42" s="202"/>
      <c r="CU42" s="203"/>
      <c r="CV42" s="203"/>
      <c r="CW42" s="204"/>
      <c r="CY42" s="76"/>
      <c r="CZ42" s="76"/>
    </row>
    <row r="43" spans="1:104" s="18" customFormat="1" ht="13.8" hidden="1" thickBot="1" x14ac:dyDescent="0.3">
      <c r="A43" s="124"/>
      <c r="B43" s="125" t="str">
        <f t="shared" si="1"/>
        <v/>
      </c>
      <c r="C43" s="126"/>
      <c r="D43" s="127"/>
      <c r="E43" s="127"/>
      <c r="F43" s="127"/>
      <c r="G43" s="127"/>
      <c r="H43" s="127"/>
      <c r="I43" s="128"/>
      <c r="J43" s="128"/>
      <c r="K43" s="128"/>
      <c r="L43" s="128"/>
      <c r="M43" s="224"/>
      <c r="N43" s="128"/>
      <c r="O43" s="128"/>
      <c r="P43" s="125"/>
      <c r="Q43" s="224"/>
      <c r="R43" s="224"/>
      <c r="S43" s="125"/>
      <c r="T43" s="125"/>
      <c r="U43" s="125"/>
      <c r="V43" s="225"/>
      <c r="W43" s="225"/>
      <c r="X43" s="225"/>
      <c r="Y43" s="129"/>
      <c r="Z43" s="129"/>
      <c r="AA43" s="226"/>
      <c r="AB43" s="226"/>
      <c r="AC43" s="125"/>
      <c r="AD43" s="125"/>
      <c r="AE43" s="224"/>
      <c r="AF43" s="224"/>
      <c r="AG43" s="130"/>
      <c r="AH43" s="238" t="s">
        <v>141</v>
      </c>
      <c r="AI43" s="239"/>
      <c r="AJ43" s="131"/>
      <c r="AK43" s="132"/>
      <c r="AL43" s="132"/>
      <c r="AM43" s="132"/>
      <c r="AN43" s="132"/>
      <c r="AO43" s="132"/>
      <c r="AP43" s="133"/>
      <c r="AQ43" s="133">
        <f>SUM(AQ39:AQ42)</f>
        <v>0.32291666666666657</v>
      </c>
      <c r="AR43" s="133">
        <f>SUM(AR39:AR42)</f>
        <v>0.2673611111111111</v>
      </c>
      <c r="AS43" s="134">
        <f>SUM(AS39:AS42)</f>
        <v>2</v>
      </c>
      <c r="AT43" s="134"/>
      <c r="AU43" s="132"/>
      <c r="AV43" s="135"/>
      <c r="AW43" s="135"/>
      <c r="AX43" s="135"/>
      <c r="AY43" s="132"/>
      <c r="AZ43" s="132"/>
      <c r="BA43" s="132"/>
      <c r="BB43" s="132"/>
      <c r="BC43" s="136"/>
      <c r="BD43" s="135"/>
      <c r="BE43" s="135"/>
      <c r="BF43" s="137"/>
      <c r="BG43" s="137"/>
      <c r="BH43" s="239"/>
      <c r="BI43" s="239"/>
      <c r="BJ43" s="239"/>
      <c r="BK43" s="138"/>
      <c r="BL43" s="138"/>
      <c r="BM43" s="138"/>
      <c r="BN43" s="138"/>
      <c r="BO43" s="138"/>
      <c r="BP43" s="139"/>
      <c r="BQ43" s="139"/>
      <c r="BR43" s="139"/>
      <c r="BS43" s="139"/>
      <c r="BT43" s="140"/>
      <c r="BU43" s="140"/>
      <c r="BV43" s="140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214"/>
      <c r="CJ43" s="132"/>
      <c r="CK43" s="135">
        <f>SUM(CK39:CK42)</f>
        <v>36.162368421052633</v>
      </c>
      <c r="CL43" s="132"/>
      <c r="CM43" s="135">
        <f>SUM(CM39:CM42)</f>
        <v>46.183099999999996</v>
      </c>
      <c r="CN43" s="135">
        <f>SUM(CN39:CN42)</f>
        <v>37.429758373205736</v>
      </c>
      <c r="CO43" s="135">
        <f>SUM(CO39:CO42)</f>
        <v>41564.544104172128</v>
      </c>
      <c r="CP43" s="135">
        <f>SUM(CP39:CP42)</f>
        <v>157948.37599999999</v>
      </c>
      <c r="CQ43" s="135">
        <f>SUM(CQ39:CQ42)</f>
        <v>-0.9702416267942624</v>
      </c>
      <c r="CR43" s="132"/>
      <c r="CS43" s="132"/>
      <c r="CT43" s="132"/>
      <c r="CU43" s="132"/>
      <c r="CV43" s="132"/>
      <c r="CW43" s="141"/>
      <c r="CY43" s="214"/>
      <c r="CZ43" s="214"/>
    </row>
    <row r="44" spans="1:104" s="18" customFormat="1" x14ac:dyDescent="0.25">
      <c r="A44" s="50">
        <v>3772</v>
      </c>
      <c r="B44" s="51" t="str">
        <f>IF(AJ44="","",A44&amp;"-"&amp;AJ44&amp;"-"&amp;AH44)</f>
        <v>3772-4113-1</v>
      </c>
      <c r="C44" s="52">
        <v>18</v>
      </c>
      <c r="D44" s="53" t="s">
        <v>291</v>
      </c>
      <c r="E44" s="53" t="s">
        <v>278</v>
      </c>
      <c r="F44" s="53" t="s">
        <v>433</v>
      </c>
      <c r="G44" s="53" t="s">
        <v>434</v>
      </c>
      <c r="H44" s="53" t="s">
        <v>435</v>
      </c>
      <c r="I44" s="70"/>
      <c r="J44" s="54"/>
      <c r="K44" s="54"/>
      <c r="L44" s="54"/>
      <c r="M44" s="218"/>
      <c r="N44" s="54"/>
      <c r="O44" s="54"/>
      <c r="P44" s="51"/>
      <c r="Q44" s="218"/>
      <c r="R44" s="218"/>
      <c r="S44" s="51"/>
      <c r="T44" s="51"/>
      <c r="U44" s="51"/>
      <c r="V44" s="219"/>
      <c r="W44" s="219"/>
      <c r="X44" s="220"/>
      <c r="Y44" s="55"/>
      <c r="Z44" s="55"/>
      <c r="AA44" s="219"/>
      <c r="AB44" s="219"/>
      <c r="AC44" s="51"/>
      <c r="AD44" s="51"/>
      <c r="AE44" s="218"/>
      <c r="AF44" s="218"/>
      <c r="AG44" s="55"/>
      <c r="AH44" s="56">
        <v>1</v>
      </c>
      <c r="AI44" s="57">
        <v>44323</v>
      </c>
      <c r="AJ44" s="58" t="s">
        <v>257</v>
      </c>
      <c r="AK44" s="59" t="s">
        <v>209</v>
      </c>
      <c r="AL44" s="59" t="s">
        <v>216</v>
      </c>
      <c r="AM44" s="60">
        <v>0.99305555555555547</v>
      </c>
      <c r="AN44" s="60">
        <v>1.0416666666666666E-2</v>
      </c>
      <c r="AO44" s="60">
        <v>0.17013888888888887</v>
      </c>
      <c r="AP44" s="60">
        <v>0.18055555555555555</v>
      </c>
      <c r="AQ44" s="61">
        <f>IF(AP44&lt;AM44,(AP44+1)-AM44,AP44-AM44)</f>
        <v>0.18750000000000011</v>
      </c>
      <c r="AR44" s="61">
        <f>IF(AO44&lt;AN44,(AO44+1)-AN44,AO44-AN44)</f>
        <v>0.15972222222222221</v>
      </c>
      <c r="AS44" s="62">
        <f>IF(AR44&lt;&gt;0,1,"")</f>
        <v>1</v>
      </c>
      <c r="AT44" s="63">
        <f>IF(AM44&lt;&gt;0,AM44-(6/24)+1440,"")</f>
        <v>1440.7430555555557</v>
      </c>
      <c r="AU44" s="88">
        <v>24.9</v>
      </c>
      <c r="AV44" s="65"/>
      <c r="AW44" s="65"/>
      <c r="AX44" s="65"/>
      <c r="AY44" s="64">
        <v>30.5</v>
      </c>
      <c r="AZ44" s="216"/>
      <c r="BA44" s="88">
        <v>7.6</v>
      </c>
      <c r="BB44" s="66"/>
      <c r="BC44" s="90" t="s">
        <v>436</v>
      </c>
      <c r="BD44" s="89">
        <f>BC44*0.0004536</f>
        <v>33.7374072</v>
      </c>
      <c r="BE44" s="67"/>
      <c r="BF44" s="68"/>
      <c r="BG44" s="68"/>
      <c r="BH44" s="69">
        <v>3</v>
      </c>
      <c r="BI44" s="70"/>
      <c r="BJ44" s="70"/>
      <c r="BK44" s="70"/>
      <c r="BL44" s="70"/>
      <c r="BM44" s="71"/>
      <c r="BN44" s="71"/>
      <c r="BO44" s="71"/>
      <c r="BP44" s="72">
        <v>3</v>
      </c>
      <c r="BQ44" s="73"/>
      <c r="BR44" s="73"/>
      <c r="BS44" s="73"/>
      <c r="BT44" s="74"/>
      <c r="BU44" s="75"/>
      <c r="BV44" s="74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212">
        <v>33.808</v>
      </c>
      <c r="CJ44" s="51">
        <v>31069</v>
      </c>
      <c r="CK44" s="65">
        <f>((CJ44/3.8)*6.7)/1000</f>
        <v>54.779552631578944</v>
      </c>
      <c r="CL44" s="51"/>
      <c r="CM44" s="67">
        <f>((CL44*6.7)/1)/1000</f>
        <v>0</v>
      </c>
      <c r="CN44" s="67">
        <f>IF(A44="","",IF(CK44=0,CM44,CK44)/2.2)</f>
        <v>24.8997966507177</v>
      </c>
      <c r="CO44" s="67">
        <f>IF(A44="","",(CP44/$BD$4))</f>
        <v>8175.8917278929412</v>
      </c>
      <c r="CP44" s="67">
        <f>IF(A44="","",IF(CJ44="",(AJ44*$BA$4),CJ44))</f>
        <v>31069</v>
      </c>
      <c r="CQ44" s="64">
        <f>CN44-AU44</f>
        <v>-2.0334928229814864E-4</v>
      </c>
      <c r="CR44" s="67">
        <f>AY44-BA44</f>
        <v>22.9</v>
      </c>
      <c r="CS44" s="155"/>
      <c r="CT44" s="199">
        <v>44323</v>
      </c>
      <c r="CU44" s="200">
        <v>0.7270833333333333</v>
      </c>
      <c r="CV44" s="200">
        <v>0.78472222222222221</v>
      </c>
      <c r="CW44" s="201" t="s">
        <v>523</v>
      </c>
      <c r="CY44" s="228" t="s">
        <v>697</v>
      </c>
      <c r="CZ44" s="228"/>
    </row>
    <row r="45" spans="1:104" s="18" customFormat="1" ht="13.8" thickBot="1" x14ac:dyDescent="0.3">
      <c r="A45" s="100">
        <v>3772</v>
      </c>
      <c r="B45" s="76" t="str">
        <f>IF(AJ45="","",A45&amp;"-"&amp;AJ45&amp;"-"&amp;AH45)</f>
        <v>3772-4132-2</v>
      </c>
      <c r="C45" s="77">
        <v>18</v>
      </c>
      <c r="D45" s="83" t="s">
        <v>291</v>
      </c>
      <c r="E45" s="83" t="s">
        <v>278</v>
      </c>
      <c r="F45" s="83" t="s">
        <v>433</v>
      </c>
      <c r="G45" s="83" t="s">
        <v>434</v>
      </c>
      <c r="H45" s="76" t="s">
        <v>435</v>
      </c>
      <c r="I45" s="76"/>
      <c r="J45" s="78"/>
      <c r="K45" s="78"/>
      <c r="L45" s="78"/>
      <c r="M45" s="221"/>
      <c r="N45" s="78"/>
      <c r="O45" s="78"/>
      <c r="P45" s="76"/>
      <c r="Q45" s="221"/>
      <c r="R45" s="221"/>
      <c r="S45" s="76"/>
      <c r="T45" s="76"/>
      <c r="U45" s="76"/>
      <c r="V45" s="222"/>
      <c r="W45" s="222"/>
      <c r="X45" s="222"/>
      <c r="Y45" s="79"/>
      <c r="Z45" s="79"/>
      <c r="AA45" s="223"/>
      <c r="AB45" s="223"/>
      <c r="AC45" s="76"/>
      <c r="AD45" s="76"/>
      <c r="AE45" s="221"/>
      <c r="AF45" s="221"/>
      <c r="AG45" s="79"/>
      <c r="AH45" s="80">
        <v>2</v>
      </c>
      <c r="AI45" s="81">
        <v>44324</v>
      </c>
      <c r="AJ45" s="82" t="s">
        <v>304</v>
      </c>
      <c r="AK45" s="83" t="s">
        <v>216</v>
      </c>
      <c r="AL45" s="83" t="s">
        <v>208</v>
      </c>
      <c r="AM45" s="84">
        <v>0.21875</v>
      </c>
      <c r="AN45" s="84">
        <v>0.23958333333333334</v>
      </c>
      <c r="AO45" s="84">
        <v>0.375</v>
      </c>
      <c r="AP45" s="84">
        <v>0.38611111111111113</v>
      </c>
      <c r="AQ45" s="229">
        <f>IF(AP45&lt;AM45,(AP45+1)-AM45,AP45-AM45)</f>
        <v>0.16736111111111113</v>
      </c>
      <c r="AR45" s="231">
        <f>IF(AO45&lt;AN45,(AO45+1)-AN45,AO45-AN45)</f>
        <v>0.13541666666666666</v>
      </c>
      <c r="AS45" s="86">
        <f>IF(AR45&lt;&gt;0,1,"")</f>
        <v>1</v>
      </c>
      <c r="AT45" s="87">
        <f>IF(AM45&lt;&gt;0,AM45-(6/24)+1440,"")</f>
        <v>1439.96875</v>
      </c>
      <c r="AU45" s="230">
        <v>17.2</v>
      </c>
      <c r="AV45" s="89"/>
      <c r="AW45" s="89"/>
      <c r="AX45" s="89"/>
      <c r="AY45" s="88">
        <v>25.5</v>
      </c>
      <c r="AZ45" s="89"/>
      <c r="BA45" s="88">
        <v>6</v>
      </c>
      <c r="BB45" s="88"/>
      <c r="BC45" s="90" t="s">
        <v>437</v>
      </c>
      <c r="BD45" s="89">
        <f>BC45*0.0004536</f>
        <v>41.374670399999999</v>
      </c>
      <c r="BE45" s="91"/>
      <c r="BF45" s="92"/>
      <c r="BG45" s="92"/>
      <c r="BH45" s="80">
        <v>4</v>
      </c>
      <c r="BI45" s="93"/>
      <c r="BJ45" s="93"/>
      <c r="BK45" s="93"/>
      <c r="BL45" s="93"/>
      <c r="BM45" s="94"/>
      <c r="BN45" s="94"/>
      <c r="BO45" s="94"/>
      <c r="BP45" s="95">
        <v>4</v>
      </c>
      <c r="BQ45" s="96"/>
      <c r="BR45" s="96"/>
      <c r="BS45" s="96"/>
      <c r="BT45" s="97"/>
      <c r="BU45" s="98"/>
      <c r="BV45" s="97"/>
      <c r="BW45" s="76"/>
      <c r="BX45" s="76"/>
      <c r="BY45" s="76"/>
      <c r="BZ45" s="76"/>
      <c r="CA45" s="76"/>
      <c r="CB45" s="76"/>
      <c r="CC45" s="76"/>
      <c r="CD45" s="76"/>
      <c r="CE45" s="76"/>
      <c r="CF45" s="76"/>
      <c r="CG45" s="76"/>
      <c r="CH45" s="76"/>
      <c r="CI45" s="212">
        <v>41.374000000000002</v>
      </c>
      <c r="CJ45" s="76"/>
      <c r="CK45" s="89">
        <f>((CJ45/3.8)*6.7)/1000</f>
        <v>0</v>
      </c>
      <c r="CL45" s="76">
        <v>5820</v>
      </c>
      <c r="CM45" s="91">
        <f>((CL45*6.7)/1)/1000</f>
        <v>38.994</v>
      </c>
      <c r="CN45" s="91">
        <f>IF(A45="","",IF(CK45=0,CM45,CK45)/2.2)</f>
        <v>17.724545454545453</v>
      </c>
      <c r="CO45" s="91">
        <f>IF(A45="","",(CP45/$BD$4))</f>
        <v>493211.91030280764</v>
      </c>
      <c r="CP45" s="91">
        <f>IF(A45="","",IF(CJ45="",(AJ45*$BA$4),CJ45))</f>
        <v>1874242.1439999999</v>
      </c>
      <c r="CQ45" s="99">
        <f>CN45-AU45</f>
        <v>0.52454545454545354</v>
      </c>
      <c r="CR45" s="91">
        <f>AY45-BA45</f>
        <v>19.5</v>
      </c>
      <c r="CS45" s="168"/>
      <c r="CT45" s="81"/>
      <c r="CU45" s="192"/>
      <c r="CV45" s="192"/>
      <c r="CW45" s="169"/>
      <c r="CY45" s="83" t="s">
        <v>697</v>
      </c>
      <c r="CZ45" s="83"/>
    </row>
    <row r="46" spans="1:104" s="18" customFormat="1" ht="13.8" hidden="1" thickBot="1" x14ac:dyDescent="0.3">
      <c r="A46" s="100"/>
      <c r="B46" s="76" t="str">
        <f>IF(AJ46="","",A46&amp;"-"&amp;AJ46&amp;"-"&amp;AH46)</f>
        <v/>
      </c>
      <c r="C46" s="77"/>
      <c r="D46" s="83"/>
      <c r="E46" s="83"/>
      <c r="F46" s="83"/>
      <c r="G46" s="76"/>
      <c r="H46" s="76"/>
      <c r="I46" s="76"/>
      <c r="J46" s="78"/>
      <c r="K46" s="78"/>
      <c r="L46" s="78"/>
      <c r="M46" s="221"/>
      <c r="N46" s="78"/>
      <c r="O46" s="78"/>
      <c r="P46" s="76"/>
      <c r="Q46" s="221"/>
      <c r="R46" s="221"/>
      <c r="S46" s="76"/>
      <c r="T46" s="76"/>
      <c r="U46" s="76"/>
      <c r="V46" s="222"/>
      <c r="W46" s="222"/>
      <c r="X46" s="222"/>
      <c r="Y46" s="79"/>
      <c r="Z46" s="79"/>
      <c r="AA46" s="223"/>
      <c r="AB46" s="223"/>
      <c r="AC46" s="76"/>
      <c r="AD46" s="76"/>
      <c r="AE46" s="221"/>
      <c r="AF46" s="221"/>
      <c r="AG46" s="79"/>
      <c r="AH46" s="80">
        <v>3</v>
      </c>
      <c r="AI46" s="81"/>
      <c r="AJ46" s="82"/>
      <c r="AK46" s="83"/>
      <c r="AL46" s="83"/>
      <c r="AM46" s="84"/>
      <c r="AN46" s="84"/>
      <c r="AO46" s="84"/>
      <c r="AP46" s="84"/>
      <c r="AQ46" s="85">
        <f>IF(AP46&lt;AM46,(AP46+1)-AM46,AP46-AM46)</f>
        <v>0</v>
      </c>
      <c r="AR46" s="85">
        <f>IF(AO46&lt;AN46,(AO46+1)-AN46,AO46-AN46)</f>
        <v>0</v>
      </c>
      <c r="AS46" s="86" t="str">
        <f>IF(AR46&lt;&gt;0,1,"")</f>
        <v/>
      </c>
      <c r="AT46" s="87" t="str">
        <f>IF(AM46&lt;&gt;0,AM46-(6/24)+1440,"")</f>
        <v/>
      </c>
      <c r="AU46" s="88"/>
      <c r="AV46" s="89"/>
      <c r="AW46" s="89"/>
      <c r="AX46" s="89"/>
      <c r="AY46" s="88"/>
      <c r="AZ46" s="89"/>
      <c r="BA46" s="88"/>
      <c r="BB46" s="88"/>
      <c r="BC46" s="101"/>
      <c r="BD46" s="89">
        <f>BC46*0.0004536</f>
        <v>0</v>
      </c>
      <c r="BE46" s="91"/>
      <c r="BF46" s="92"/>
      <c r="BG46" s="92"/>
      <c r="BH46" s="80"/>
      <c r="BI46" s="93"/>
      <c r="BJ46" s="93"/>
      <c r="BK46" s="93"/>
      <c r="BL46" s="93"/>
      <c r="BM46" s="94"/>
      <c r="BN46" s="94"/>
      <c r="BO46" s="94"/>
      <c r="BP46" s="95"/>
      <c r="BQ46" s="96"/>
      <c r="BR46" s="96"/>
      <c r="BS46" s="96"/>
      <c r="BT46" s="97"/>
      <c r="BU46" s="98"/>
      <c r="BV46" s="97"/>
      <c r="BW46" s="76"/>
      <c r="BX46" s="76"/>
      <c r="BY46" s="76"/>
      <c r="BZ46" s="76"/>
      <c r="CA46" s="76"/>
      <c r="CB46" s="76"/>
      <c r="CC46" s="76"/>
      <c r="CD46" s="76"/>
      <c r="CE46" s="76"/>
      <c r="CF46" s="76"/>
      <c r="CG46" s="76"/>
      <c r="CH46" s="76"/>
      <c r="CI46" s="212"/>
      <c r="CJ46" s="76"/>
      <c r="CK46" s="89">
        <f>((CJ46/3.8)*6.7)/1000</f>
        <v>0</v>
      </c>
      <c r="CL46" s="76"/>
      <c r="CM46" s="91">
        <f>((CL46*6.7)/1)/1000</f>
        <v>0</v>
      </c>
      <c r="CN46" s="91" t="str">
        <f>IF(A46="","",IF(CK46=0,CM46,CK46)/2.2)</f>
        <v/>
      </c>
      <c r="CO46" s="91" t="str">
        <f>IF(A46="","",(CP46/$BD$4))</f>
        <v/>
      </c>
      <c r="CP46" s="91" t="str">
        <f>IF(A46="","",IF(CJ46="",(AJ46*$BA$4),CJ46))</f>
        <v/>
      </c>
      <c r="CQ46" s="99"/>
      <c r="CR46" s="91">
        <f>AY46-BA46</f>
        <v>0</v>
      </c>
      <c r="CS46" s="76"/>
      <c r="CT46" s="81"/>
      <c r="CU46" s="192"/>
      <c r="CV46" s="192"/>
      <c r="CW46" s="169"/>
      <c r="CY46" s="76"/>
      <c r="CZ46" s="76"/>
    </row>
    <row r="47" spans="1:104" s="18" customFormat="1" ht="13.8" hidden="1" thickBot="1" x14ac:dyDescent="0.3">
      <c r="A47" s="100"/>
      <c r="B47" s="76" t="str">
        <f>IF(AJ47="","",A47&amp;"-"&amp;AJ47&amp;"-"&amp;AH47)</f>
        <v/>
      </c>
      <c r="C47" s="77"/>
      <c r="D47" s="83"/>
      <c r="E47" s="83"/>
      <c r="F47" s="83"/>
      <c r="G47" s="76"/>
      <c r="H47" s="76"/>
      <c r="I47" s="76"/>
      <c r="J47" s="78"/>
      <c r="K47" s="78"/>
      <c r="L47" s="78"/>
      <c r="M47" s="221"/>
      <c r="N47" s="78"/>
      <c r="O47" s="78"/>
      <c r="P47" s="76"/>
      <c r="Q47" s="221"/>
      <c r="R47" s="221"/>
      <c r="S47" s="76"/>
      <c r="T47" s="76"/>
      <c r="U47" s="76"/>
      <c r="V47" s="222"/>
      <c r="W47" s="222"/>
      <c r="X47" s="222"/>
      <c r="Y47" s="79"/>
      <c r="Z47" s="79"/>
      <c r="AA47" s="223"/>
      <c r="AB47" s="223"/>
      <c r="AC47" s="76"/>
      <c r="AD47" s="76"/>
      <c r="AE47" s="221"/>
      <c r="AF47" s="221"/>
      <c r="AG47" s="79"/>
      <c r="AH47" s="102">
        <v>4</v>
      </c>
      <c r="AI47" s="103"/>
      <c r="AJ47" s="104"/>
      <c r="AK47" s="105"/>
      <c r="AL47" s="106"/>
      <c r="AM47" s="107"/>
      <c r="AN47" s="107"/>
      <c r="AO47" s="107"/>
      <c r="AP47" s="107"/>
      <c r="AQ47" s="108">
        <f>IF(AP47&lt;AM47,(AP47+1)-AM47,AP47-AM47)</f>
        <v>0</v>
      </c>
      <c r="AR47" s="108">
        <f>IF(AO47&lt;AN47,(AO47+1)-AN47,AO47-AN47)</f>
        <v>0</v>
      </c>
      <c r="AS47" s="109" t="str">
        <f>IF(AR47&lt;&gt;0,1,"")</f>
        <v/>
      </c>
      <c r="AT47" s="110" t="str">
        <f>IF(AM47&lt;&gt;0,AM47-(6/24)+1440,"")</f>
        <v/>
      </c>
      <c r="AU47" s="111"/>
      <c r="AV47" s="112"/>
      <c r="AW47" s="112"/>
      <c r="AX47" s="112"/>
      <c r="AY47" s="111"/>
      <c r="AZ47" s="217"/>
      <c r="BA47" s="111"/>
      <c r="BB47" s="111"/>
      <c r="BC47" s="113"/>
      <c r="BD47" s="112">
        <f>BC47*0.0004536</f>
        <v>0</v>
      </c>
      <c r="BE47" s="114"/>
      <c r="BF47" s="115"/>
      <c r="BG47" s="115"/>
      <c r="BH47" s="102"/>
      <c r="BI47" s="116"/>
      <c r="BJ47" s="116"/>
      <c r="BK47" s="116"/>
      <c r="BL47" s="116"/>
      <c r="BM47" s="117"/>
      <c r="BN47" s="117"/>
      <c r="BO47" s="117"/>
      <c r="BP47" s="118"/>
      <c r="BQ47" s="119"/>
      <c r="BR47" s="119"/>
      <c r="BS47" s="119"/>
      <c r="BT47" s="120"/>
      <c r="BU47" s="121"/>
      <c r="BV47" s="120"/>
      <c r="BW47" s="122"/>
      <c r="BX47" s="122"/>
      <c r="BY47" s="122"/>
      <c r="BZ47" s="122"/>
      <c r="CA47" s="122"/>
      <c r="CB47" s="122"/>
      <c r="CC47" s="122"/>
      <c r="CD47" s="122"/>
      <c r="CE47" s="122"/>
      <c r="CF47" s="122"/>
      <c r="CG47" s="122"/>
      <c r="CH47" s="122"/>
      <c r="CI47" s="213"/>
      <c r="CJ47" s="122"/>
      <c r="CK47" s="112">
        <f>((CJ47/3.8)*6.7)/1000</f>
        <v>0</v>
      </c>
      <c r="CL47" s="122"/>
      <c r="CM47" s="114">
        <f>((CL47*6.7)/1)/1000</f>
        <v>0</v>
      </c>
      <c r="CN47" s="114" t="str">
        <f>IF(A47="","",IF(CK47=0,CM47,CK47)/2.2)</f>
        <v/>
      </c>
      <c r="CO47" s="114" t="str">
        <f>IF(A47="","",(CP47/$BD$4))</f>
        <v/>
      </c>
      <c r="CP47" s="114" t="str">
        <f>IF(A47="","",IF(CJ47="",(AJ47*$BA$4),CJ47))</f>
        <v/>
      </c>
      <c r="CQ47" s="123"/>
      <c r="CR47" s="114">
        <f>AY47-BA47</f>
        <v>0</v>
      </c>
      <c r="CS47" s="122"/>
      <c r="CT47" s="202"/>
      <c r="CU47" s="203"/>
      <c r="CV47" s="203"/>
      <c r="CW47" s="204"/>
      <c r="CY47" s="76"/>
      <c r="CZ47" s="76"/>
    </row>
    <row r="48" spans="1:104" s="18" customFormat="1" ht="13.8" hidden="1" thickBot="1" x14ac:dyDescent="0.3">
      <c r="A48" s="124"/>
      <c r="B48" s="125" t="str">
        <f>IF(AJ48="","",A48&amp;"-"&amp;AJ48&amp;"-"&amp;AH48)</f>
        <v/>
      </c>
      <c r="C48" s="126"/>
      <c r="D48" s="127"/>
      <c r="E48" s="127"/>
      <c r="F48" s="127"/>
      <c r="G48" s="127"/>
      <c r="H48" s="127"/>
      <c r="I48" s="128"/>
      <c r="J48" s="128"/>
      <c r="K48" s="128"/>
      <c r="L48" s="128"/>
      <c r="M48" s="224"/>
      <c r="N48" s="128"/>
      <c r="O48" s="128"/>
      <c r="P48" s="125"/>
      <c r="Q48" s="224"/>
      <c r="R48" s="224"/>
      <c r="S48" s="125"/>
      <c r="T48" s="125"/>
      <c r="U48" s="125"/>
      <c r="V48" s="225"/>
      <c r="W48" s="225"/>
      <c r="X48" s="225"/>
      <c r="Y48" s="129"/>
      <c r="Z48" s="129"/>
      <c r="AA48" s="226"/>
      <c r="AB48" s="226"/>
      <c r="AC48" s="125"/>
      <c r="AD48" s="125"/>
      <c r="AE48" s="224"/>
      <c r="AF48" s="224"/>
      <c r="AG48" s="130"/>
      <c r="AH48" s="238" t="s">
        <v>141</v>
      </c>
      <c r="AI48" s="239"/>
      <c r="AJ48" s="131"/>
      <c r="AK48" s="132"/>
      <c r="AL48" s="132"/>
      <c r="AM48" s="132"/>
      <c r="AN48" s="132"/>
      <c r="AO48" s="132"/>
      <c r="AP48" s="133"/>
      <c r="AQ48" s="133">
        <f>SUM(AQ44:AQ47)</f>
        <v>0.35486111111111124</v>
      </c>
      <c r="AR48" s="133">
        <f>SUM(AR44:AR47)</f>
        <v>0.29513888888888884</v>
      </c>
      <c r="AS48" s="134">
        <f>SUM(AS44:AS47)</f>
        <v>2</v>
      </c>
      <c r="AT48" s="134"/>
      <c r="AU48" s="132"/>
      <c r="AV48" s="135"/>
      <c r="AW48" s="135"/>
      <c r="AX48" s="135"/>
      <c r="AY48" s="132"/>
      <c r="AZ48" s="132"/>
      <c r="BA48" s="132"/>
      <c r="BB48" s="132"/>
      <c r="BC48" s="136"/>
      <c r="BD48" s="135"/>
      <c r="BE48" s="135"/>
      <c r="BF48" s="137"/>
      <c r="BG48" s="137"/>
      <c r="BH48" s="239"/>
      <c r="BI48" s="239"/>
      <c r="BJ48" s="239"/>
      <c r="BK48" s="138"/>
      <c r="BL48" s="138"/>
      <c r="BM48" s="138"/>
      <c r="BN48" s="138"/>
      <c r="BO48" s="138"/>
      <c r="BP48" s="139"/>
      <c r="BQ48" s="139"/>
      <c r="BR48" s="139"/>
      <c r="BS48" s="139"/>
      <c r="BT48" s="140"/>
      <c r="BU48" s="140"/>
      <c r="BV48" s="140"/>
      <c r="BW48" s="132"/>
      <c r="BX48" s="132"/>
      <c r="BY48" s="132"/>
      <c r="BZ48" s="132"/>
      <c r="CA48" s="132"/>
      <c r="CB48" s="132"/>
      <c r="CC48" s="132"/>
      <c r="CD48" s="132"/>
      <c r="CE48" s="132"/>
      <c r="CF48" s="132"/>
      <c r="CG48" s="132"/>
      <c r="CH48" s="132"/>
      <c r="CI48" s="214"/>
      <c r="CJ48" s="132"/>
      <c r="CK48" s="135">
        <f>SUM(CK44:CK47)</f>
        <v>54.779552631578944</v>
      </c>
      <c r="CL48" s="132"/>
      <c r="CM48" s="135">
        <f>SUM(CM44:CM47)</f>
        <v>38.994</v>
      </c>
      <c r="CN48" s="135">
        <f>SUM(CN44:CN47)</f>
        <v>42.624342105263153</v>
      </c>
      <c r="CO48" s="135">
        <f>SUM(CO44:CO47)</f>
        <v>501387.80203070055</v>
      </c>
      <c r="CP48" s="135">
        <f>SUM(CP44:CP47)</f>
        <v>1905311.1439999999</v>
      </c>
      <c r="CQ48" s="135">
        <f>SUM(CQ44:CQ47)</f>
        <v>0.52434210526315539</v>
      </c>
      <c r="CR48" s="132"/>
      <c r="CS48" s="132"/>
      <c r="CT48" s="132"/>
      <c r="CU48" s="132"/>
      <c r="CV48" s="132"/>
      <c r="CW48" s="141"/>
      <c r="CY48" s="214"/>
      <c r="CZ48" s="214"/>
    </row>
    <row r="49" spans="1:104" s="18" customFormat="1" x14ac:dyDescent="0.25">
      <c r="A49" s="50">
        <v>3773</v>
      </c>
      <c r="B49" s="51" t="str">
        <f t="shared" ref="B49:B68" si="2">IF(AJ49="","",A49&amp;"-"&amp;AJ49&amp;"-"&amp;AH49)</f>
        <v>3773-4123-1</v>
      </c>
      <c r="C49" s="52">
        <v>18</v>
      </c>
      <c r="D49" s="53" t="s">
        <v>283</v>
      </c>
      <c r="E49" s="53" t="s">
        <v>307</v>
      </c>
      <c r="F49" s="53"/>
      <c r="G49" s="53"/>
      <c r="H49" s="53"/>
      <c r="I49" s="70"/>
      <c r="J49" s="54"/>
      <c r="K49" s="54"/>
      <c r="L49" s="54"/>
      <c r="M49" s="218"/>
      <c r="N49" s="54"/>
      <c r="O49" s="54"/>
      <c r="P49" s="51"/>
      <c r="Q49" s="218"/>
      <c r="R49" s="218"/>
      <c r="S49" s="51"/>
      <c r="T49" s="51"/>
      <c r="U49" s="51"/>
      <c r="V49" s="219"/>
      <c r="W49" s="219"/>
      <c r="X49" s="220"/>
      <c r="Y49" s="55"/>
      <c r="Z49" s="55"/>
      <c r="AA49" s="219"/>
      <c r="AB49" s="219"/>
      <c r="AC49" s="51"/>
      <c r="AD49" s="51"/>
      <c r="AE49" s="218"/>
      <c r="AF49" s="218"/>
      <c r="AG49" s="55"/>
      <c r="AH49" s="56">
        <v>1</v>
      </c>
      <c r="AI49" s="57">
        <v>44324</v>
      </c>
      <c r="AJ49" s="58" t="s">
        <v>313</v>
      </c>
      <c r="AK49" s="59" t="s">
        <v>208</v>
      </c>
      <c r="AL49" s="59" t="s">
        <v>230</v>
      </c>
      <c r="AM49" s="60">
        <v>0.4513888888888889</v>
      </c>
      <c r="AN49" s="60">
        <v>0.46527777777777773</v>
      </c>
      <c r="AO49" s="60">
        <v>0.57986111111111105</v>
      </c>
      <c r="AP49" s="60">
        <v>0.58333333333333337</v>
      </c>
      <c r="AQ49" s="61">
        <f>IF(AP49&lt;AM49,(AP49+1)-AM49,AP49-AM49)</f>
        <v>0.13194444444444448</v>
      </c>
      <c r="AR49" s="61">
        <f>IF(AO49&lt;AN49,(AO49+1)-AN49,AO49-AN49)</f>
        <v>0.11458333333333331</v>
      </c>
      <c r="AS49" s="62">
        <f>IF(AR49&lt;&gt;0,1,"")</f>
        <v>1</v>
      </c>
      <c r="AT49" s="63">
        <f>IF(AM49&lt;&gt;0,AM49-(6/24)+1440,"")</f>
        <v>1440.2013888888889</v>
      </c>
      <c r="AU49" s="254">
        <v>13.77</v>
      </c>
      <c r="AV49" s="65"/>
      <c r="AW49" s="65"/>
      <c r="AX49" s="65"/>
      <c r="AY49" s="64">
        <v>19.600000000000001</v>
      </c>
      <c r="AZ49" s="216"/>
      <c r="BA49" s="88">
        <v>6.6</v>
      </c>
      <c r="BB49" s="66"/>
      <c r="BC49" s="90" t="s">
        <v>438</v>
      </c>
      <c r="BD49" s="89">
        <f>BC49*0.0004536</f>
        <v>3.1892616</v>
      </c>
      <c r="BE49" s="67"/>
      <c r="BF49" s="68"/>
      <c r="BG49" s="68"/>
      <c r="BH49" s="69">
        <v>3</v>
      </c>
      <c r="BI49" s="70"/>
      <c r="BJ49" s="70"/>
      <c r="BK49" s="70"/>
      <c r="BL49" s="70"/>
      <c r="BM49" s="71"/>
      <c r="BN49" s="71"/>
      <c r="BO49" s="71"/>
      <c r="BP49" s="72">
        <v>3</v>
      </c>
      <c r="BQ49" s="73"/>
      <c r="BR49" s="73"/>
      <c r="BS49" s="73"/>
      <c r="BT49" s="74"/>
      <c r="BU49" s="75"/>
      <c r="BV49" s="74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212">
        <v>0</v>
      </c>
      <c r="CJ49" s="51"/>
      <c r="CK49" s="65">
        <f>((CJ49/3.8)*6.7)/1000</f>
        <v>0</v>
      </c>
      <c r="CL49" s="51">
        <v>4521</v>
      </c>
      <c r="CM49" s="67">
        <f>((CL49*6.7)/1)/1000</f>
        <v>30.290700000000001</v>
      </c>
      <c r="CN49" s="67">
        <f>IF(A49="","",IF(CK49=0,CM49,CK49)/2.2)</f>
        <v>13.7685</v>
      </c>
      <c r="CO49" s="67">
        <f>IF(A49="","",(CP49/$BD$4))</f>
        <v>492137.63460272894</v>
      </c>
      <c r="CP49" s="67">
        <f>IF(A49="","",IF(CJ49="",(AJ49*$BA$4),CJ49))</f>
        <v>1870159.8159999999</v>
      </c>
      <c r="CQ49" s="64">
        <f>CN49-AU49</f>
        <v>-1.5000000000000568E-3</v>
      </c>
      <c r="CR49" s="67">
        <f>AY49-BA49</f>
        <v>13.000000000000002</v>
      </c>
      <c r="CS49" s="155"/>
      <c r="CT49" s="199"/>
      <c r="CU49" s="200"/>
      <c r="CV49" s="200"/>
      <c r="CW49" s="201"/>
      <c r="CY49" s="228" t="s">
        <v>697</v>
      </c>
      <c r="CZ49" s="228"/>
    </row>
    <row r="50" spans="1:104" s="18" customFormat="1" ht="13.8" thickBot="1" x14ac:dyDescent="0.3">
      <c r="A50" s="100">
        <v>3773</v>
      </c>
      <c r="B50" s="76" t="str">
        <f t="shared" si="2"/>
        <v>3773-4124-2</v>
      </c>
      <c r="C50" s="77">
        <v>18</v>
      </c>
      <c r="D50" s="83" t="s">
        <v>283</v>
      </c>
      <c r="E50" s="83" t="s">
        <v>307</v>
      </c>
      <c r="F50" s="83"/>
      <c r="G50" s="83"/>
      <c r="H50" s="76"/>
      <c r="I50" s="76"/>
      <c r="J50" s="78"/>
      <c r="K50" s="78"/>
      <c r="L50" s="78"/>
      <c r="M50" s="221"/>
      <c r="N50" s="78"/>
      <c r="O50" s="78"/>
      <c r="P50" s="76"/>
      <c r="Q50" s="221"/>
      <c r="R50" s="221"/>
      <c r="S50" s="76"/>
      <c r="T50" s="76"/>
      <c r="U50" s="76"/>
      <c r="V50" s="222"/>
      <c r="W50" s="222"/>
      <c r="X50" s="222"/>
      <c r="Y50" s="79"/>
      <c r="Z50" s="79"/>
      <c r="AA50" s="223"/>
      <c r="AB50" s="223"/>
      <c r="AC50" s="76"/>
      <c r="AD50" s="76"/>
      <c r="AE50" s="221"/>
      <c r="AF50" s="221"/>
      <c r="AG50" s="79"/>
      <c r="AH50" s="80">
        <v>2</v>
      </c>
      <c r="AI50" s="81">
        <v>44324</v>
      </c>
      <c r="AJ50" s="82" t="s">
        <v>351</v>
      </c>
      <c r="AK50" s="83" t="s">
        <v>230</v>
      </c>
      <c r="AL50" s="83" t="s">
        <v>208</v>
      </c>
      <c r="AM50" s="84">
        <v>0.65277777777777779</v>
      </c>
      <c r="AN50" s="84">
        <v>0.65972222222222221</v>
      </c>
      <c r="AO50" s="84">
        <v>0.78472222222222221</v>
      </c>
      <c r="AP50" s="84">
        <v>0.79166666666666663</v>
      </c>
      <c r="AQ50" s="229">
        <f>IF(AP50&lt;AM50,(AP50+1)-AM50,AP50-AM50)</f>
        <v>0.13888888888888884</v>
      </c>
      <c r="AR50" s="231">
        <f>IF(AO50&lt;AN50,(AO50+1)-AN50,AO50-AN50)</f>
        <v>0.125</v>
      </c>
      <c r="AS50" s="86">
        <f>IF(AR50&lt;&gt;0,1,"")</f>
        <v>1</v>
      </c>
      <c r="AT50" s="87">
        <f>IF(AM50&lt;&gt;0,AM50-(6/24)+1440,"")</f>
        <v>1440.4027777777778</v>
      </c>
      <c r="AU50" s="260">
        <v>14.66</v>
      </c>
      <c r="AV50" s="89"/>
      <c r="AW50" s="89"/>
      <c r="AX50" s="89"/>
      <c r="AY50" s="88">
        <v>21.6</v>
      </c>
      <c r="AZ50" s="89"/>
      <c r="BA50" s="88">
        <v>3.8</v>
      </c>
      <c r="BB50" s="88"/>
      <c r="BC50" s="90" t="s">
        <v>439</v>
      </c>
      <c r="BD50" s="89">
        <f>BC50*0.0004536</f>
        <v>42.344467200000004</v>
      </c>
      <c r="BE50" s="91"/>
      <c r="BF50" s="92"/>
      <c r="BG50" s="92"/>
      <c r="BH50" s="80">
        <v>4</v>
      </c>
      <c r="BI50" s="93"/>
      <c r="BJ50" s="93"/>
      <c r="BK50" s="93"/>
      <c r="BL50" s="93"/>
      <c r="BM50" s="94"/>
      <c r="BN50" s="94"/>
      <c r="BO50" s="94"/>
      <c r="BP50" s="95">
        <v>4</v>
      </c>
      <c r="BQ50" s="96"/>
      <c r="BR50" s="96"/>
      <c r="BS50" s="96"/>
      <c r="BT50" s="97"/>
      <c r="BU50" s="98"/>
      <c r="BV50" s="97"/>
      <c r="BW50" s="76"/>
      <c r="BX50" s="76"/>
      <c r="BY50" s="76"/>
      <c r="BZ50" s="76"/>
      <c r="CA50" s="76"/>
      <c r="CB50" s="76"/>
      <c r="CC50" s="76"/>
      <c r="CD50" s="76"/>
      <c r="CE50" s="76"/>
      <c r="CF50" s="76"/>
      <c r="CG50" s="76"/>
      <c r="CH50" s="76"/>
      <c r="CI50" s="212">
        <v>42.66</v>
      </c>
      <c r="CJ50" s="76"/>
      <c r="CK50" s="89">
        <f>((CJ50/3.8)*6.7)/1000</f>
        <v>0</v>
      </c>
      <c r="CL50" s="76">
        <v>4814</v>
      </c>
      <c r="CM50" s="91">
        <f>((CL50*6.7)/1)/1000</f>
        <v>32.253799999999998</v>
      </c>
      <c r="CN50" s="91">
        <f>IF(A50="","",IF(CK50=0,CM50,CK50)/2.2)</f>
        <v>14.660818181818179</v>
      </c>
      <c r="CO50" s="91">
        <f>IF(A50="","",(CP50/$BD$4))</f>
        <v>492256.9985694043</v>
      </c>
      <c r="CP50" s="91">
        <f>IF(A50="","",IF(CJ50="",(AJ50*$BA$4),CJ50))</f>
        <v>1870613.4079999998</v>
      </c>
      <c r="CQ50" s="99">
        <f>CN50-AU50</f>
        <v>8.1818181817894242E-4</v>
      </c>
      <c r="CR50" s="91">
        <f>AY50-BA50</f>
        <v>17.8</v>
      </c>
      <c r="CS50" s="168"/>
      <c r="CT50" s="81"/>
      <c r="CU50" s="192"/>
      <c r="CV50" s="192"/>
      <c r="CW50" s="169"/>
      <c r="CY50" s="83" t="s">
        <v>697</v>
      </c>
      <c r="CZ50" s="83"/>
    </row>
    <row r="51" spans="1:104" s="18" customFormat="1" ht="13.8" hidden="1" thickBot="1" x14ac:dyDescent="0.3">
      <c r="A51" s="100"/>
      <c r="B51" s="76" t="str">
        <f t="shared" si="2"/>
        <v/>
      </c>
      <c r="C51" s="77"/>
      <c r="D51" s="83"/>
      <c r="E51" s="83"/>
      <c r="F51" s="83"/>
      <c r="G51" s="76"/>
      <c r="H51" s="76"/>
      <c r="I51" s="76"/>
      <c r="J51" s="78"/>
      <c r="K51" s="78"/>
      <c r="L51" s="78"/>
      <c r="M51" s="221"/>
      <c r="N51" s="78"/>
      <c r="O51" s="78"/>
      <c r="P51" s="76"/>
      <c r="Q51" s="221"/>
      <c r="R51" s="221"/>
      <c r="S51" s="76"/>
      <c r="T51" s="76"/>
      <c r="U51" s="76"/>
      <c r="V51" s="222"/>
      <c r="W51" s="222"/>
      <c r="X51" s="222"/>
      <c r="Y51" s="79"/>
      <c r="Z51" s="79"/>
      <c r="AA51" s="223"/>
      <c r="AB51" s="223"/>
      <c r="AC51" s="76"/>
      <c r="AD51" s="76"/>
      <c r="AE51" s="221"/>
      <c r="AF51" s="221"/>
      <c r="AG51" s="79"/>
      <c r="AH51" s="80">
        <v>3</v>
      </c>
      <c r="AI51" s="81"/>
      <c r="AJ51" s="82"/>
      <c r="AK51" s="83"/>
      <c r="AL51" s="83"/>
      <c r="AM51" s="84"/>
      <c r="AN51" s="84"/>
      <c r="AO51" s="84"/>
      <c r="AP51" s="84"/>
      <c r="AQ51" s="85">
        <f>IF(AP51&lt;AM51,(AP51+1)-AM51,AP51-AM51)</f>
        <v>0</v>
      </c>
      <c r="AR51" s="85">
        <f>IF(AO51&lt;AN51,(AO51+1)-AN51,AO51-AN51)</f>
        <v>0</v>
      </c>
      <c r="AS51" s="86" t="str">
        <f>IF(AR51&lt;&gt;0,1,"")</f>
        <v/>
      </c>
      <c r="AT51" s="87" t="str">
        <f>IF(AM51&lt;&gt;0,AM51-(6/24)+1440,"")</f>
        <v/>
      </c>
      <c r="AU51" s="88"/>
      <c r="AV51" s="89"/>
      <c r="AW51" s="89"/>
      <c r="AX51" s="89"/>
      <c r="AY51" s="88"/>
      <c r="AZ51" s="89"/>
      <c r="BA51" s="88"/>
      <c r="BB51" s="88"/>
      <c r="BC51" s="101"/>
      <c r="BD51" s="89">
        <f>BC51*0.0004536</f>
        <v>0</v>
      </c>
      <c r="BE51" s="91"/>
      <c r="BF51" s="92"/>
      <c r="BG51" s="92"/>
      <c r="BH51" s="80"/>
      <c r="BI51" s="93"/>
      <c r="BJ51" s="93"/>
      <c r="BK51" s="93"/>
      <c r="BL51" s="93"/>
      <c r="BM51" s="94"/>
      <c r="BN51" s="94"/>
      <c r="BO51" s="94"/>
      <c r="BP51" s="95"/>
      <c r="BQ51" s="96"/>
      <c r="BR51" s="96"/>
      <c r="BS51" s="96"/>
      <c r="BT51" s="97"/>
      <c r="BU51" s="98"/>
      <c r="BV51" s="97"/>
      <c r="BW51" s="76"/>
      <c r="BX51" s="76"/>
      <c r="BY51" s="76"/>
      <c r="BZ51" s="76"/>
      <c r="CA51" s="76"/>
      <c r="CB51" s="76"/>
      <c r="CC51" s="76"/>
      <c r="CD51" s="76"/>
      <c r="CE51" s="76"/>
      <c r="CF51" s="76"/>
      <c r="CG51" s="76"/>
      <c r="CH51" s="76"/>
      <c r="CI51" s="212"/>
      <c r="CJ51" s="76"/>
      <c r="CK51" s="89">
        <f>((CJ51/3.8)*6.7)/1000</f>
        <v>0</v>
      </c>
      <c r="CL51" s="76"/>
      <c r="CM51" s="91">
        <f>((CL51*6.7)/1)/1000</f>
        <v>0</v>
      </c>
      <c r="CN51" s="91" t="str">
        <f>IF(A51="","",IF(CK51=0,CM51,CK51)/2.2)</f>
        <v/>
      </c>
      <c r="CO51" s="91" t="str">
        <f>IF(A51="","",(CP51/$BD$4))</f>
        <v/>
      </c>
      <c r="CP51" s="91" t="str">
        <f>IF(A51="","",IF(CJ51="",(AJ51*$BA$4),CJ51))</f>
        <v/>
      </c>
      <c r="CQ51" s="99"/>
      <c r="CR51" s="91">
        <f>AY51-BA51</f>
        <v>0</v>
      </c>
      <c r="CS51" s="76"/>
      <c r="CT51" s="81"/>
      <c r="CU51" s="192"/>
      <c r="CV51" s="192"/>
      <c r="CW51" s="169"/>
      <c r="CY51" s="76"/>
      <c r="CZ51" s="76"/>
    </row>
    <row r="52" spans="1:104" s="18" customFormat="1" ht="13.8" hidden="1" thickBot="1" x14ac:dyDescent="0.3">
      <c r="A52" s="100"/>
      <c r="B52" s="76" t="str">
        <f t="shared" si="2"/>
        <v/>
      </c>
      <c r="C52" s="77"/>
      <c r="D52" s="83"/>
      <c r="E52" s="83"/>
      <c r="F52" s="83"/>
      <c r="G52" s="76"/>
      <c r="H52" s="76"/>
      <c r="I52" s="76"/>
      <c r="J52" s="78"/>
      <c r="K52" s="78"/>
      <c r="L52" s="78"/>
      <c r="M52" s="221"/>
      <c r="N52" s="78"/>
      <c r="O52" s="78"/>
      <c r="P52" s="76"/>
      <c r="Q52" s="221"/>
      <c r="R52" s="221"/>
      <c r="S52" s="76"/>
      <c r="T52" s="76"/>
      <c r="U52" s="76"/>
      <c r="V52" s="222"/>
      <c r="W52" s="222"/>
      <c r="X52" s="222"/>
      <c r="Y52" s="79"/>
      <c r="Z52" s="79"/>
      <c r="AA52" s="223"/>
      <c r="AB52" s="223"/>
      <c r="AC52" s="76"/>
      <c r="AD52" s="76"/>
      <c r="AE52" s="221"/>
      <c r="AF52" s="221"/>
      <c r="AG52" s="79"/>
      <c r="AH52" s="102">
        <v>4</v>
      </c>
      <c r="AI52" s="103"/>
      <c r="AJ52" s="104"/>
      <c r="AK52" s="105"/>
      <c r="AL52" s="106"/>
      <c r="AM52" s="107"/>
      <c r="AN52" s="107"/>
      <c r="AO52" s="107"/>
      <c r="AP52" s="107"/>
      <c r="AQ52" s="108">
        <f>IF(AP52&lt;AM52,(AP52+1)-AM52,AP52-AM52)</f>
        <v>0</v>
      </c>
      <c r="AR52" s="108">
        <f>IF(AO52&lt;AN52,(AO52+1)-AN52,AO52-AN52)</f>
        <v>0</v>
      </c>
      <c r="AS52" s="109" t="str">
        <f>IF(AR52&lt;&gt;0,1,"")</f>
        <v/>
      </c>
      <c r="AT52" s="110" t="str">
        <f>IF(AM52&lt;&gt;0,AM52-(6/24)+1440,"")</f>
        <v/>
      </c>
      <c r="AU52" s="111"/>
      <c r="AV52" s="112"/>
      <c r="AW52" s="112"/>
      <c r="AX52" s="112"/>
      <c r="AY52" s="111"/>
      <c r="AZ52" s="217"/>
      <c r="BA52" s="111"/>
      <c r="BB52" s="111"/>
      <c r="BC52" s="113"/>
      <c r="BD52" s="112">
        <f>BC52*0.0004536</f>
        <v>0</v>
      </c>
      <c r="BE52" s="114"/>
      <c r="BF52" s="115"/>
      <c r="BG52" s="115"/>
      <c r="BH52" s="102"/>
      <c r="BI52" s="116"/>
      <c r="BJ52" s="116"/>
      <c r="BK52" s="116"/>
      <c r="BL52" s="116"/>
      <c r="BM52" s="117"/>
      <c r="BN52" s="117"/>
      <c r="BO52" s="117"/>
      <c r="BP52" s="118"/>
      <c r="BQ52" s="119"/>
      <c r="BR52" s="119"/>
      <c r="BS52" s="119"/>
      <c r="BT52" s="120"/>
      <c r="BU52" s="121"/>
      <c r="BV52" s="120"/>
      <c r="BW52" s="122"/>
      <c r="BX52" s="122"/>
      <c r="BY52" s="122"/>
      <c r="BZ52" s="122"/>
      <c r="CA52" s="122"/>
      <c r="CB52" s="122"/>
      <c r="CC52" s="122"/>
      <c r="CD52" s="122"/>
      <c r="CE52" s="122"/>
      <c r="CF52" s="122"/>
      <c r="CG52" s="122"/>
      <c r="CH52" s="122"/>
      <c r="CI52" s="213"/>
      <c r="CJ52" s="122"/>
      <c r="CK52" s="112">
        <f>((CJ52/3.8)*6.7)/1000</f>
        <v>0</v>
      </c>
      <c r="CL52" s="122"/>
      <c r="CM52" s="114">
        <f>((CL52*6.7)/1)/1000</f>
        <v>0</v>
      </c>
      <c r="CN52" s="114" t="str">
        <f>IF(A52="","",IF(CK52=0,CM52,CK52)/2.2)</f>
        <v/>
      </c>
      <c r="CO52" s="114" t="str">
        <f>IF(A52="","",(CP52/$BD$4))</f>
        <v/>
      </c>
      <c r="CP52" s="114" t="str">
        <f>IF(A52="","",IF(CJ52="",(AJ52*$BA$4),CJ52))</f>
        <v/>
      </c>
      <c r="CQ52" s="123"/>
      <c r="CR52" s="114">
        <f>AY52-BA52</f>
        <v>0</v>
      </c>
      <c r="CS52" s="122"/>
      <c r="CT52" s="202"/>
      <c r="CU52" s="203"/>
      <c r="CV52" s="203"/>
      <c r="CW52" s="204"/>
      <c r="CY52" s="76"/>
      <c r="CZ52" s="76"/>
    </row>
    <row r="53" spans="1:104" s="18" customFormat="1" ht="13.8" hidden="1" thickBot="1" x14ac:dyDescent="0.3">
      <c r="A53" s="124"/>
      <c r="B53" s="125" t="str">
        <f t="shared" si="2"/>
        <v/>
      </c>
      <c r="C53" s="126"/>
      <c r="D53" s="127"/>
      <c r="E53" s="127"/>
      <c r="F53" s="127"/>
      <c r="G53" s="127"/>
      <c r="H53" s="127"/>
      <c r="I53" s="128"/>
      <c r="J53" s="128"/>
      <c r="K53" s="128"/>
      <c r="L53" s="128"/>
      <c r="M53" s="224"/>
      <c r="N53" s="128"/>
      <c r="O53" s="128"/>
      <c r="P53" s="125"/>
      <c r="Q53" s="224"/>
      <c r="R53" s="224"/>
      <c r="S53" s="125"/>
      <c r="T53" s="125"/>
      <c r="U53" s="125"/>
      <c r="V53" s="225"/>
      <c r="W53" s="225"/>
      <c r="X53" s="225"/>
      <c r="Y53" s="129"/>
      <c r="Z53" s="129"/>
      <c r="AA53" s="226"/>
      <c r="AB53" s="226"/>
      <c r="AC53" s="125"/>
      <c r="AD53" s="125"/>
      <c r="AE53" s="224"/>
      <c r="AF53" s="224"/>
      <c r="AG53" s="130"/>
      <c r="AH53" s="238" t="s">
        <v>141</v>
      </c>
      <c r="AI53" s="239"/>
      <c r="AJ53" s="131"/>
      <c r="AK53" s="132"/>
      <c r="AL53" s="132"/>
      <c r="AM53" s="132"/>
      <c r="AN53" s="132"/>
      <c r="AO53" s="132"/>
      <c r="AP53" s="133"/>
      <c r="AQ53" s="133">
        <f>SUM(AQ49:AQ52)</f>
        <v>0.27083333333333331</v>
      </c>
      <c r="AR53" s="133">
        <f>SUM(AR49:AR52)</f>
        <v>0.23958333333333331</v>
      </c>
      <c r="AS53" s="134">
        <f>SUM(AS49:AS52)</f>
        <v>2</v>
      </c>
      <c r="AT53" s="134"/>
      <c r="AU53" s="132"/>
      <c r="AV53" s="135"/>
      <c r="AW53" s="135"/>
      <c r="AX53" s="135"/>
      <c r="AY53" s="132"/>
      <c r="AZ53" s="132"/>
      <c r="BA53" s="132"/>
      <c r="BB53" s="132"/>
      <c r="BC53" s="136"/>
      <c r="BD53" s="135"/>
      <c r="BE53" s="135"/>
      <c r="BF53" s="137"/>
      <c r="BG53" s="137"/>
      <c r="BH53" s="239"/>
      <c r="BI53" s="239"/>
      <c r="BJ53" s="239"/>
      <c r="BK53" s="138"/>
      <c r="BL53" s="138"/>
      <c r="BM53" s="138"/>
      <c r="BN53" s="138"/>
      <c r="BO53" s="138"/>
      <c r="BP53" s="139"/>
      <c r="BQ53" s="139"/>
      <c r="BR53" s="139"/>
      <c r="BS53" s="139"/>
      <c r="BT53" s="140"/>
      <c r="BU53" s="140"/>
      <c r="BV53" s="140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214"/>
      <c r="CJ53" s="132"/>
      <c r="CK53" s="135">
        <f>SUM(CK49:CK52)</f>
        <v>0</v>
      </c>
      <c r="CL53" s="132"/>
      <c r="CM53" s="135">
        <f>SUM(CM49:CM52)</f>
        <v>62.544499999999999</v>
      </c>
      <c r="CN53" s="135">
        <f>SUM(CN49:CN52)</f>
        <v>28.429318181818179</v>
      </c>
      <c r="CO53" s="135">
        <f>SUM(CO49:CO52)</f>
        <v>984394.63317213324</v>
      </c>
      <c r="CP53" s="135">
        <f>SUM(CP49:CP52)</f>
        <v>3740773.2239999995</v>
      </c>
      <c r="CQ53" s="135">
        <f>SUM(CQ49:CQ52)</f>
        <v>-6.8181818182111442E-4</v>
      </c>
      <c r="CR53" s="132"/>
      <c r="CS53" s="132"/>
      <c r="CT53" s="132"/>
      <c r="CU53" s="132"/>
      <c r="CV53" s="132"/>
      <c r="CW53" s="141"/>
      <c r="CY53" s="214"/>
      <c r="CZ53" s="214"/>
    </row>
    <row r="54" spans="1:104" s="18" customFormat="1" x14ac:dyDescent="0.25">
      <c r="A54" s="50">
        <v>3774</v>
      </c>
      <c r="B54" s="51" t="str">
        <f t="shared" si="2"/>
        <v>3774-4139-1</v>
      </c>
      <c r="C54" s="52">
        <v>18</v>
      </c>
      <c r="D54" s="53" t="s">
        <v>349</v>
      </c>
      <c r="E54" s="53" t="s">
        <v>211</v>
      </c>
      <c r="F54" s="53"/>
      <c r="G54" s="53"/>
      <c r="H54" s="53"/>
      <c r="I54" s="70"/>
      <c r="J54" s="54"/>
      <c r="K54" s="54"/>
      <c r="L54" s="54"/>
      <c r="M54" s="218"/>
      <c r="N54" s="54"/>
      <c r="O54" s="54"/>
      <c r="P54" s="51"/>
      <c r="Q54" s="218"/>
      <c r="R54" s="218"/>
      <c r="S54" s="51"/>
      <c r="T54" s="51"/>
      <c r="U54" s="51"/>
      <c r="V54" s="219"/>
      <c r="W54" s="219"/>
      <c r="X54" s="220"/>
      <c r="Y54" s="55"/>
      <c r="Z54" s="55"/>
      <c r="AA54" s="219"/>
      <c r="AB54" s="219"/>
      <c r="AC54" s="51"/>
      <c r="AD54" s="51"/>
      <c r="AE54" s="218"/>
      <c r="AF54" s="218"/>
      <c r="AG54" s="55"/>
      <c r="AH54" s="56">
        <v>1</v>
      </c>
      <c r="AI54" s="57">
        <v>44324</v>
      </c>
      <c r="AJ54" s="58" t="s">
        <v>265</v>
      </c>
      <c r="AK54" s="59" t="s">
        <v>208</v>
      </c>
      <c r="AL54" s="59" t="s">
        <v>216</v>
      </c>
      <c r="AM54" s="60">
        <v>0.84722222222222221</v>
      </c>
      <c r="AN54" s="60">
        <v>0.85763888888888884</v>
      </c>
      <c r="AO54" s="60">
        <v>0.98263888888888884</v>
      </c>
      <c r="AP54" s="60">
        <v>0.99652777777777779</v>
      </c>
      <c r="AQ54" s="61">
        <f>IF(AP54&lt;AM54,(AP54+1)-AM54,AP54-AM54)</f>
        <v>0.14930555555555558</v>
      </c>
      <c r="AR54" s="61">
        <f>IF(AO54&lt;AN54,(AO54+1)-AN54,AO54-AN54)</f>
        <v>0.125</v>
      </c>
      <c r="AS54" s="62">
        <f>IF(AR54&lt;&gt;0,1,"")</f>
        <v>1</v>
      </c>
      <c r="AT54" s="63">
        <f>IF(AM54&lt;&gt;0,AM54-(6/24)+1440,"")</f>
        <v>1440.5972222222222</v>
      </c>
      <c r="AU54" s="88">
        <v>18.5</v>
      </c>
      <c r="AV54" s="65"/>
      <c r="AW54" s="65"/>
      <c r="AX54" s="65"/>
      <c r="AY54" s="64">
        <v>22</v>
      </c>
      <c r="AZ54" s="216"/>
      <c r="BA54" s="88">
        <v>7</v>
      </c>
      <c r="BB54" s="66"/>
      <c r="BC54" s="90" t="s">
        <v>459</v>
      </c>
      <c r="BD54" s="89">
        <f>BC54*0.0004536</f>
        <v>7.4281535999999999</v>
      </c>
      <c r="BE54" s="67"/>
      <c r="BF54" s="68"/>
      <c r="BG54" s="68"/>
      <c r="BH54" s="69">
        <v>3</v>
      </c>
      <c r="BI54" s="70"/>
      <c r="BJ54" s="70"/>
      <c r="BK54" s="70"/>
      <c r="BL54" s="70"/>
      <c r="BM54" s="71"/>
      <c r="BN54" s="71"/>
      <c r="BO54" s="71"/>
      <c r="BP54" s="72">
        <v>3</v>
      </c>
      <c r="BQ54" s="73"/>
      <c r="BR54" s="73"/>
      <c r="BS54" s="73"/>
      <c r="BT54" s="74"/>
      <c r="BU54" s="75"/>
      <c r="BV54" s="74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212">
        <v>4.6079999999999997</v>
      </c>
      <c r="CJ54" s="51"/>
      <c r="CK54" s="65">
        <f>((CJ54/3.8)*6.7)/1000</f>
        <v>0</v>
      </c>
      <c r="CL54" s="51">
        <v>6072</v>
      </c>
      <c r="CM54" s="67">
        <f>((CL54*6.7)/1)/1000</f>
        <v>40.682400000000001</v>
      </c>
      <c r="CN54" s="67">
        <f>IF(A54="","",IF(CK54=0,CM54,CK54)/2.2)</f>
        <v>18.491999999999997</v>
      </c>
      <c r="CO54" s="67">
        <f>IF(A54="","",(CP54/$BD$4))</f>
        <v>494047.45806953555</v>
      </c>
      <c r="CP54" s="67">
        <f>IF(A54="","",IF(CJ54="",(AJ54*$BA$4),CJ54))</f>
        <v>1877417.2879999999</v>
      </c>
      <c r="CQ54" s="64">
        <f>CN54-AU54</f>
        <v>-8.0000000000026716E-3</v>
      </c>
      <c r="CR54" s="67">
        <f>AY54-BA54</f>
        <v>15</v>
      </c>
      <c r="CS54" s="155"/>
      <c r="CT54" s="199"/>
      <c r="CU54" s="200"/>
      <c r="CV54" s="200"/>
      <c r="CW54" s="201"/>
      <c r="CY54" s="228" t="s">
        <v>697</v>
      </c>
      <c r="CZ54" s="228"/>
    </row>
    <row r="55" spans="1:104" s="18" customFormat="1" ht="13.8" thickBot="1" x14ac:dyDescent="0.3">
      <c r="A55" s="100">
        <v>3774</v>
      </c>
      <c r="B55" s="76" t="str">
        <f t="shared" si="2"/>
        <v>3774-4134-2</v>
      </c>
      <c r="C55" s="77">
        <v>18</v>
      </c>
      <c r="D55" s="83" t="s">
        <v>349</v>
      </c>
      <c r="E55" s="83" t="s">
        <v>211</v>
      </c>
      <c r="F55" s="83"/>
      <c r="G55" s="83"/>
      <c r="H55" s="76"/>
      <c r="I55" s="76"/>
      <c r="J55" s="78"/>
      <c r="K55" s="78"/>
      <c r="L55" s="78"/>
      <c r="M55" s="221"/>
      <c r="N55" s="78"/>
      <c r="O55" s="78"/>
      <c r="P55" s="76"/>
      <c r="Q55" s="221"/>
      <c r="R55" s="221"/>
      <c r="S55" s="76"/>
      <c r="T55" s="76"/>
      <c r="U55" s="76"/>
      <c r="V55" s="222"/>
      <c r="W55" s="222"/>
      <c r="X55" s="222"/>
      <c r="Y55" s="79"/>
      <c r="Z55" s="79"/>
      <c r="AA55" s="223"/>
      <c r="AB55" s="223"/>
      <c r="AC55" s="76"/>
      <c r="AD55" s="76"/>
      <c r="AE55" s="221"/>
      <c r="AF55" s="221"/>
      <c r="AG55" s="79"/>
      <c r="AH55" s="80">
        <v>2</v>
      </c>
      <c r="AI55" s="81">
        <v>44325</v>
      </c>
      <c r="AJ55" s="82" t="s">
        <v>293</v>
      </c>
      <c r="AK55" s="83" t="s">
        <v>216</v>
      </c>
      <c r="AL55" s="83" t="s">
        <v>208</v>
      </c>
      <c r="AM55" s="84">
        <v>4.1666666666666664E-2</v>
      </c>
      <c r="AN55" s="84">
        <v>5.5555555555555552E-2</v>
      </c>
      <c r="AO55" s="84">
        <v>0.1875</v>
      </c>
      <c r="AP55" s="84">
        <v>0.19791666666666666</v>
      </c>
      <c r="AQ55" s="229">
        <f>IF(AP55&lt;AM55,(AP55+1)-AM55,AP55-AM55)</f>
        <v>0.15625</v>
      </c>
      <c r="AR55" s="231">
        <f>IF(AO55&lt;AN55,(AO55+1)-AN55,AO55-AN55)</f>
        <v>0.13194444444444445</v>
      </c>
      <c r="AS55" s="86">
        <f>IF(AR55&lt;&gt;0,1,"")</f>
        <v>1</v>
      </c>
      <c r="AT55" s="87">
        <f>IF(AM55&lt;&gt;0,AM55-(6/24)+1440,"")</f>
        <v>1439.7916666666667</v>
      </c>
      <c r="AU55" s="230">
        <v>16.8</v>
      </c>
      <c r="AV55" s="89"/>
      <c r="AW55" s="89"/>
      <c r="AX55" s="89"/>
      <c r="AY55" s="88">
        <v>24.2</v>
      </c>
      <c r="AZ55" s="89"/>
      <c r="BA55" s="88">
        <v>5.2</v>
      </c>
      <c r="BB55" s="88"/>
      <c r="BC55" s="90" t="s">
        <v>460</v>
      </c>
      <c r="BD55" s="89">
        <f>BC55*0.0004536</f>
        <v>38.6993376</v>
      </c>
      <c r="BE55" s="91"/>
      <c r="BF55" s="92"/>
      <c r="BG55" s="92"/>
      <c r="BH55" s="80">
        <v>4</v>
      </c>
      <c r="BI55" s="93"/>
      <c r="BJ55" s="93"/>
      <c r="BK55" s="93"/>
      <c r="BL55" s="93"/>
      <c r="BM55" s="94"/>
      <c r="BN55" s="94"/>
      <c r="BO55" s="94"/>
      <c r="BP55" s="95">
        <v>4</v>
      </c>
      <c r="BQ55" s="96"/>
      <c r="BR55" s="96"/>
      <c r="BS55" s="96"/>
      <c r="BT55" s="97"/>
      <c r="BU55" s="98"/>
      <c r="BV55" s="97"/>
      <c r="BW55" s="76"/>
      <c r="BX55" s="76"/>
      <c r="BY55" s="76"/>
      <c r="BZ55" s="76"/>
      <c r="CA55" s="76"/>
      <c r="CB55" s="76"/>
      <c r="CC55" s="76"/>
      <c r="CD55" s="76"/>
      <c r="CE55" s="76"/>
      <c r="CF55" s="76"/>
      <c r="CG55" s="76"/>
      <c r="CH55" s="76"/>
      <c r="CI55" s="212">
        <v>38.78</v>
      </c>
      <c r="CJ55" s="76"/>
      <c r="CK55" s="89">
        <f>((CJ55/3.8)*6.7)/1000</f>
        <v>0</v>
      </c>
      <c r="CL55" s="76">
        <v>5517</v>
      </c>
      <c r="CM55" s="91">
        <f>((CL55*6.7)/1)/1000</f>
        <v>36.963900000000002</v>
      </c>
      <c r="CN55" s="91">
        <f>IF(A55="","",IF(CK55=0,CM55,CK55)/2.2)</f>
        <v>16.801772727272727</v>
      </c>
      <c r="CO55" s="91">
        <f>IF(A55="","",(CP55/$BD$4))</f>
        <v>493450.63823615847</v>
      </c>
      <c r="CP55" s="91">
        <f>IF(A55="","",IF(CJ55="",(AJ55*$BA$4),CJ55))</f>
        <v>1875149.328</v>
      </c>
      <c r="CQ55" s="99">
        <f>CN55-AU55</f>
        <v>1.772727272726371E-3</v>
      </c>
      <c r="CR55" s="91">
        <f>AY55-BA55</f>
        <v>19</v>
      </c>
      <c r="CS55" s="168"/>
      <c r="CT55" s="81"/>
      <c r="CU55" s="192"/>
      <c r="CV55" s="192"/>
      <c r="CW55" s="169"/>
      <c r="CY55" s="83" t="s">
        <v>697</v>
      </c>
      <c r="CZ55" s="83"/>
    </row>
    <row r="56" spans="1:104" s="18" customFormat="1" ht="13.8" hidden="1" thickBot="1" x14ac:dyDescent="0.3">
      <c r="A56" s="100"/>
      <c r="B56" s="76" t="str">
        <f t="shared" si="2"/>
        <v/>
      </c>
      <c r="C56" s="77"/>
      <c r="D56" s="83"/>
      <c r="E56" s="83"/>
      <c r="F56" s="83"/>
      <c r="G56" s="76"/>
      <c r="H56" s="76"/>
      <c r="I56" s="76"/>
      <c r="J56" s="78"/>
      <c r="K56" s="78"/>
      <c r="L56" s="78"/>
      <c r="M56" s="221"/>
      <c r="N56" s="78"/>
      <c r="O56" s="78"/>
      <c r="P56" s="76"/>
      <c r="Q56" s="221"/>
      <c r="R56" s="221"/>
      <c r="S56" s="76"/>
      <c r="T56" s="76"/>
      <c r="U56" s="76"/>
      <c r="V56" s="222"/>
      <c r="W56" s="222"/>
      <c r="X56" s="222"/>
      <c r="Y56" s="79"/>
      <c r="Z56" s="79"/>
      <c r="AA56" s="223"/>
      <c r="AB56" s="223"/>
      <c r="AC56" s="76"/>
      <c r="AD56" s="76"/>
      <c r="AE56" s="221"/>
      <c r="AF56" s="221"/>
      <c r="AG56" s="79"/>
      <c r="AH56" s="80">
        <v>3</v>
      </c>
      <c r="AI56" s="81"/>
      <c r="AJ56" s="82"/>
      <c r="AK56" s="83"/>
      <c r="AL56" s="83"/>
      <c r="AM56" s="84"/>
      <c r="AN56" s="84"/>
      <c r="AO56" s="84"/>
      <c r="AP56" s="84"/>
      <c r="AQ56" s="85">
        <f>IF(AP56&lt;AM56,(AP56+1)-AM56,AP56-AM56)</f>
        <v>0</v>
      </c>
      <c r="AR56" s="85">
        <f>IF(AO56&lt;AN56,(AO56+1)-AN56,AO56-AN56)</f>
        <v>0</v>
      </c>
      <c r="AS56" s="86" t="str">
        <f>IF(AR56&lt;&gt;0,1,"")</f>
        <v/>
      </c>
      <c r="AT56" s="87" t="str">
        <f>IF(AM56&lt;&gt;0,AM56-(6/24)+1440,"")</f>
        <v/>
      </c>
      <c r="AU56" s="88"/>
      <c r="AV56" s="89"/>
      <c r="AW56" s="89"/>
      <c r="AX56" s="89"/>
      <c r="AY56" s="88"/>
      <c r="AZ56" s="89"/>
      <c r="BA56" s="88"/>
      <c r="BB56" s="88"/>
      <c r="BC56" s="101"/>
      <c r="BD56" s="89">
        <f>BC56*0.0004536</f>
        <v>0</v>
      </c>
      <c r="BE56" s="91"/>
      <c r="BF56" s="92"/>
      <c r="BG56" s="92"/>
      <c r="BH56" s="80"/>
      <c r="BI56" s="93"/>
      <c r="BJ56" s="93"/>
      <c r="BK56" s="93"/>
      <c r="BL56" s="93"/>
      <c r="BM56" s="94"/>
      <c r="BN56" s="94"/>
      <c r="BO56" s="94"/>
      <c r="BP56" s="95"/>
      <c r="BQ56" s="96"/>
      <c r="BR56" s="96"/>
      <c r="BS56" s="96"/>
      <c r="BT56" s="97"/>
      <c r="BU56" s="98"/>
      <c r="BV56" s="97"/>
      <c r="BW56" s="76"/>
      <c r="BX56" s="76"/>
      <c r="BY56" s="76"/>
      <c r="BZ56" s="76"/>
      <c r="CA56" s="76"/>
      <c r="CB56" s="76"/>
      <c r="CC56" s="76"/>
      <c r="CD56" s="76"/>
      <c r="CE56" s="76"/>
      <c r="CF56" s="76"/>
      <c r="CG56" s="76"/>
      <c r="CH56" s="76"/>
      <c r="CI56" s="212"/>
      <c r="CJ56" s="76"/>
      <c r="CK56" s="89">
        <f>((CJ56/3.8)*6.7)/1000</f>
        <v>0</v>
      </c>
      <c r="CL56" s="76"/>
      <c r="CM56" s="91">
        <f>((CL56*6.7)/1)/1000</f>
        <v>0</v>
      </c>
      <c r="CN56" s="91" t="str">
        <f>IF(A56="","",IF(CK56=0,CM56,CK56)/2.2)</f>
        <v/>
      </c>
      <c r="CO56" s="91" t="str">
        <f>IF(A56="","",(CP56/$BD$4))</f>
        <v/>
      </c>
      <c r="CP56" s="91" t="str">
        <f>IF(A56="","",IF(CJ56="",(AJ56*$BA$4),CJ56))</f>
        <v/>
      </c>
      <c r="CQ56" s="99"/>
      <c r="CR56" s="91">
        <f>AY56-BA56</f>
        <v>0</v>
      </c>
      <c r="CS56" s="76"/>
      <c r="CT56" s="81"/>
      <c r="CU56" s="192"/>
      <c r="CV56" s="192"/>
      <c r="CW56" s="169"/>
      <c r="CY56" s="76"/>
      <c r="CZ56" s="76"/>
    </row>
    <row r="57" spans="1:104" s="18" customFormat="1" ht="13.8" hidden="1" thickBot="1" x14ac:dyDescent="0.3">
      <c r="A57" s="100"/>
      <c r="B57" s="76" t="str">
        <f t="shared" si="2"/>
        <v/>
      </c>
      <c r="C57" s="77"/>
      <c r="D57" s="83"/>
      <c r="E57" s="83"/>
      <c r="F57" s="83"/>
      <c r="G57" s="76"/>
      <c r="H57" s="76"/>
      <c r="I57" s="76"/>
      <c r="J57" s="78"/>
      <c r="K57" s="78"/>
      <c r="L57" s="78"/>
      <c r="M57" s="221"/>
      <c r="N57" s="78"/>
      <c r="O57" s="78"/>
      <c r="P57" s="76"/>
      <c r="Q57" s="221"/>
      <c r="R57" s="221"/>
      <c r="S57" s="76"/>
      <c r="T57" s="76"/>
      <c r="U57" s="76"/>
      <c r="V57" s="222"/>
      <c r="W57" s="222"/>
      <c r="X57" s="222"/>
      <c r="Y57" s="79"/>
      <c r="Z57" s="79"/>
      <c r="AA57" s="223"/>
      <c r="AB57" s="223"/>
      <c r="AC57" s="76"/>
      <c r="AD57" s="76"/>
      <c r="AE57" s="221"/>
      <c r="AF57" s="221"/>
      <c r="AG57" s="79"/>
      <c r="AH57" s="102">
        <v>4</v>
      </c>
      <c r="AI57" s="103"/>
      <c r="AJ57" s="104"/>
      <c r="AK57" s="105"/>
      <c r="AL57" s="106"/>
      <c r="AM57" s="107"/>
      <c r="AN57" s="107"/>
      <c r="AO57" s="107"/>
      <c r="AP57" s="107"/>
      <c r="AQ57" s="108">
        <f>IF(AP57&lt;AM57,(AP57+1)-AM57,AP57-AM57)</f>
        <v>0</v>
      </c>
      <c r="AR57" s="108">
        <f>IF(AO57&lt;AN57,(AO57+1)-AN57,AO57-AN57)</f>
        <v>0</v>
      </c>
      <c r="AS57" s="109" t="str">
        <f>IF(AR57&lt;&gt;0,1,"")</f>
        <v/>
      </c>
      <c r="AT57" s="110" t="str">
        <f>IF(AM57&lt;&gt;0,AM57-(6/24)+1440,"")</f>
        <v/>
      </c>
      <c r="AU57" s="111"/>
      <c r="AV57" s="112"/>
      <c r="AW57" s="112"/>
      <c r="AX57" s="112"/>
      <c r="AY57" s="111"/>
      <c r="AZ57" s="217"/>
      <c r="BA57" s="111"/>
      <c r="BB57" s="111"/>
      <c r="BC57" s="113"/>
      <c r="BD57" s="112">
        <f>BC57*0.0004536</f>
        <v>0</v>
      </c>
      <c r="BE57" s="114"/>
      <c r="BF57" s="115"/>
      <c r="BG57" s="115"/>
      <c r="BH57" s="102"/>
      <c r="BI57" s="116"/>
      <c r="BJ57" s="116"/>
      <c r="BK57" s="116"/>
      <c r="BL57" s="116"/>
      <c r="BM57" s="117"/>
      <c r="BN57" s="117"/>
      <c r="BO57" s="117"/>
      <c r="BP57" s="118"/>
      <c r="BQ57" s="119"/>
      <c r="BR57" s="119"/>
      <c r="BS57" s="119"/>
      <c r="BT57" s="120"/>
      <c r="BU57" s="121"/>
      <c r="BV57" s="120"/>
      <c r="BW57" s="122"/>
      <c r="BX57" s="122"/>
      <c r="BY57" s="122"/>
      <c r="BZ57" s="122"/>
      <c r="CA57" s="122"/>
      <c r="CB57" s="122"/>
      <c r="CC57" s="122"/>
      <c r="CD57" s="122"/>
      <c r="CE57" s="122"/>
      <c r="CF57" s="122"/>
      <c r="CG57" s="122"/>
      <c r="CH57" s="122"/>
      <c r="CI57" s="213"/>
      <c r="CJ57" s="122"/>
      <c r="CK57" s="112">
        <f>((CJ57/3.8)*6.7)/1000</f>
        <v>0</v>
      </c>
      <c r="CL57" s="122"/>
      <c r="CM57" s="114">
        <f>((CL57*6.7)/1)/1000</f>
        <v>0</v>
      </c>
      <c r="CN57" s="114" t="str">
        <f>IF(A57="","",IF(CK57=0,CM57,CK57)/2.2)</f>
        <v/>
      </c>
      <c r="CO57" s="114" t="str">
        <f>IF(A57="","",(CP57/$BD$4))</f>
        <v/>
      </c>
      <c r="CP57" s="114" t="str">
        <f>IF(A57="","",IF(CJ57="",(AJ57*$BA$4),CJ57))</f>
        <v/>
      </c>
      <c r="CQ57" s="123"/>
      <c r="CR57" s="114">
        <f>AY57-BA57</f>
        <v>0</v>
      </c>
      <c r="CS57" s="122"/>
      <c r="CT57" s="202"/>
      <c r="CU57" s="203"/>
      <c r="CV57" s="203"/>
      <c r="CW57" s="204"/>
      <c r="CY57" s="76"/>
      <c r="CZ57" s="76"/>
    </row>
    <row r="58" spans="1:104" s="18" customFormat="1" ht="13.8" hidden="1" thickBot="1" x14ac:dyDescent="0.3">
      <c r="A58" s="124"/>
      <c r="B58" s="125" t="str">
        <f t="shared" si="2"/>
        <v/>
      </c>
      <c r="C58" s="126"/>
      <c r="D58" s="127"/>
      <c r="E58" s="127"/>
      <c r="F58" s="127"/>
      <c r="G58" s="127"/>
      <c r="H58" s="127"/>
      <c r="I58" s="128"/>
      <c r="J58" s="128"/>
      <c r="K58" s="128"/>
      <c r="L58" s="128"/>
      <c r="M58" s="224"/>
      <c r="N58" s="128"/>
      <c r="O58" s="128"/>
      <c r="P58" s="125"/>
      <c r="Q58" s="224"/>
      <c r="R58" s="224"/>
      <c r="S58" s="125"/>
      <c r="T58" s="125"/>
      <c r="U58" s="125"/>
      <c r="V58" s="225"/>
      <c r="W58" s="225"/>
      <c r="X58" s="225"/>
      <c r="Y58" s="129"/>
      <c r="Z58" s="129"/>
      <c r="AA58" s="226"/>
      <c r="AB58" s="226"/>
      <c r="AC58" s="125"/>
      <c r="AD58" s="125"/>
      <c r="AE58" s="224"/>
      <c r="AF58" s="224"/>
      <c r="AG58" s="130"/>
      <c r="AH58" s="238" t="s">
        <v>141</v>
      </c>
      <c r="AI58" s="239"/>
      <c r="AJ58" s="131"/>
      <c r="AK58" s="132"/>
      <c r="AL58" s="132"/>
      <c r="AM58" s="132"/>
      <c r="AN58" s="132"/>
      <c r="AO58" s="132"/>
      <c r="AP58" s="133"/>
      <c r="AQ58" s="133">
        <f>SUM(AQ54:AQ57)</f>
        <v>0.30555555555555558</v>
      </c>
      <c r="AR58" s="133">
        <f>SUM(AR54:AR57)</f>
        <v>0.25694444444444442</v>
      </c>
      <c r="AS58" s="134">
        <f>SUM(AS54:AS57)</f>
        <v>2</v>
      </c>
      <c r="AT58" s="134"/>
      <c r="AU58" s="132"/>
      <c r="AV58" s="135"/>
      <c r="AW58" s="135"/>
      <c r="AX58" s="135"/>
      <c r="AY58" s="132"/>
      <c r="AZ58" s="132"/>
      <c r="BA58" s="132"/>
      <c r="BB58" s="132"/>
      <c r="BC58" s="136"/>
      <c r="BD58" s="135"/>
      <c r="BE58" s="135"/>
      <c r="BF58" s="137"/>
      <c r="BG58" s="137"/>
      <c r="BH58" s="239"/>
      <c r="BI58" s="239"/>
      <c r="BJ58" s="239"/>
      <c r="BK58" s="138"/>
      <c r="BL58" s="138"/>
      <c r="BM58" s="138"/>
      <c r="BN58" s="138"/>
      <c r="BO58" s="138"/>
      <c r="BP58" s="139"/>
      <c r="BQ58" s="139"/>
      <c r="BR58" s="139"/>
      <c r="BS58" s="139"/>
      <c r="BT58" s="140"/>
      <c r="BU58" s="140"/>
      <c r="BV58" s="140"/>
      <c r="BW58" s="132"/>
      <c r="BX58" s="132"/>
      <c r="BY58" s="132"/>
      <c r="BZ58" s="132"/>
      <c r="CA58" s="132"/>
      <c r="CB58" s="132"/>
      <c r="CC58" s="132"/>
      <c r="CD58" s="132"/>
      <c r="CE58" s="132"/>
      <c r="CF58" s="132"/>
      <c r="CG58" s="132"/>
      <c r="CH58" s="132"/>
      <c r="CI58" s="214"/>
      <c r="CJ58" s="132"/>
      <c r="CK58" s="135">
        <f>SUM(CK54:CK57)</f>
        <v>0</v>
      </c>
      <c r="CL58" s="132"/>
      <c r="CM58" s="135">
        <f>SUM(CM54:CM57)</f>
        <v>77.646299999999997</v>
      </c>
      <c r="CN58" s="135">
        <f>SUM(CN54:CN57)</f>
        <v>35.293772727272724</v>
      </c>
      <c r="CO58" s="135">
        <f>SUM(CO54:CO57)</f>
        <v>987498.09630569397</v>
      </c>
      <c r="CP58" s="135">
        <f>SUM(CP54:CP57)</f>
        <v>3752566.6159999999</v>
      </c>
      <c r="CQ58" s="135">
        <f>SUM(CQ54:CQ57)</f>
        <v>-6.2272727272763007E-3</v>
      </c>
      <c r="CR58" s="132"/>
      <c r="CS58" s="132"/>
      <c r="CT58" s="132"/>
      <c r="CU58" s="132"/>
      <c r="CV58" s="132"/>
      <c r="CW58" s="141"/>
      <c r="CY58" s="214"/>
      <c r="CZ58" s="214"/>
    </row>
    <row r="59" spans="1:104" s="18" customFormat="1" x14ac:dyDescent="0.25">
      <c r="A59" s="50">
        <v>3775</v>
      </c>
      <c r="B59" s="51" t="str">
        <f t="shared" si="2"/>
        <v>3775-4131-1</v>
      </c>
      <c r="C59" s="52">
        <v>18</v>
      </c>
      <c r="D59" s="53" t="s">
        <v>283</v>
      </c>
      <c r="E59" s="53" t="s">
        <v>307</v>
      </c>
      <c r="F59" s="53"/>
      <c r="G59" s="53"/>
      <c r="H59" s="53"/>
      <c r="I59" s="70"/>
      <c r="J59" s="54"/>
      <c r="K59" s="54"/>
      <c r="L59" s="54"/>
      <c r="M59" s="218"/>
      <c r="N59" s="54"/>
      <c r="O59" s="54"/>
      <c r="P59" s="51"/>
      <c r="Q59" s="218"/>
      <c r="R59" s="218"/>
      <c r="S59" s="51"/>
      <c r="T59" s="51"/>
      <c r="U59" s="51"/>
      <c r="V59" s="219"/>
      <c r="W59" s="219"/>
      <c r="X59" s="220"/>
      <c r="Y59" s="55"/>
      <c r="Z59" s="55"/>
      <c r="AA59" s="219"/>
      <c r="AB59" s="219"/>
      <c r="AC59" s="51"/>
      <c r="AD59" s="51"/>
      <c r="AE59" s="218"/>
      <c r="AF59" s="218"/>
      <c r="AG59" s="55"/>
      <c r="AH59" s="56">
        <v>1</v>
      </c>
      <c r="AI59" s="57">
        <v>44325</v>
      </c>
      <c r="AJ59" s="58" t="s">
        <v>214</v>
      </c>
      <c r="AK59" s="59" t="s">
        <v>208</v>
      </c>
      <c r="AL59" s="59" t="s">
        <v>216</v>
      </c>
      <c r="AM59" s="60">
        <v>0.28472222222222221</v>
      </c>
      <c r="AN59" s="60">
        <v>0.2986111111111111</v>
      </c>
      <c r="AO59" s="60">
        <v>0.4236111111111111</v>
      </c>
      <c r="AP59" s="60">
        <v>0.42708333333333331</v>
      </c>
      <c r="AQ59" s="61">
        <f>IF(AP59&lt;AM59,(AP59+1)-AM59,AP59-AM59)</f>
        <v>0.1423611111111111</v>
      </c>
      <c r="AR59" s="61">
        <f>IF(AO59&lt;AN59,(AO59+1)-AN59,AO59-AN59)</f>
        <v>0.125</v>
      </c>
      <c r="AS59" s="62">
        <f>IF(AR59&lt;&gt;0,1,"")</f>
        <v>1</v>
      </c>
      <c r="AT59" s="63">
        <f>IF(AM59&lt;&gt;0,AM59-(6/24)+1440,"")</f>
        <v>1440.0347222222222</v>
      </c>
      <c r="AU59" s="254">
        <v>20.149999999999999</v>
      </c>
      <c r="AV59" s="65"/>
      <c r="AW59" s="65"/>
      <c r="AX59" s="65"/>
      <c r="AY59" s="64">
        <v>25</v>
      </c>
      <c r="AZ59" s="216"/>
      <c r="BA59" s="88">
        <v>7.6</v>
      </c>
      <c r="BB59" s="66"/>
      <c r="BC59" s="90" t="s">
        <v>440</v>
      </c>
      <c r="BD59" s="89">
        <f>BC59*0.0004536</f>
        <v>31.999212</v>
      </c>
      <c r="BE59" s="67"/>
      <c r="BF59" s="68"/>
      <c r="BG59" s="68"/>
      <c r="BH59" s="69">
        <v>3</v>
      </c>
      <c r="BI59" s="70"/>
      <c r="BJ59" s="70"/>
      <c r="BK59" s="70"/>
      <c r="BL59" s="70"/>
      <c r="BM59" s="71"/>
      <c r="BN59" s="71"/>
      <c r="BO59" s="71"/>
      <c r="BP59" s="72">
        <v>3</v>
      </c>
      <c r="BQ59" s="73"/>
      <c r="BR59" s="73"/>
      <c r="BS59" s="73"/>
      <c r="BT59" s="74"/>
      <c r="BU59" s="75"/>
      <c r="BV59" s="74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212">
        <v>32.066000000000003</v>
      </c>
      <c r="CJ59" s="51"/>
      <c r="CK59" s="65">
        <f>((CJ59/3.8)*6.7)/1000</f>
        <v>0</v>
      </c>
      <c r="CL59" s="51">
        <v>6618</v>
      </c>
      <c r="CM59" s="67">
        <f>((CL59*6.7)/1)/1000</f>
        <v>44.340600000000002</v>
      </c>
      <c r="CN59" s="67">
        <f>IF(A59="","",IF(CK59=0,CM59,CK59)/2.2)</f>
        <v>20.154818181818182</v>
      </c>
      <c r="CO59" s="67">
        <f>IF(A59="","",(CP59/$BD$4))</f>
        <v>493092.54633613222</v>
      </c>
      <c r="CP59" s="67">
        <f>IF(A59="","",IF(CJ59="",(AJ59*$BA$4),CJ59))</f>
        <v>1873788.5519999999</v>
      </c>
      <c r="CQ59" s="64">
        <f>CN59-AU59</f>
        <v>4.818181818183831E-3</v>
      </c>
      <c r="CR59" s="67">
        <f>AY59-BA59</f>
        <v>17.399999999999999</v>
      </c>
      <c r="CS59" s="155"/>
      <c r="CT59" s="199"/>
      <c r="CU59" s="200"/>
      <c r="CV59" s="200"/>
      <c r="CW59" s="201"/>
      <c r="CY59" s="228" t="s">
        <v>697</v>
      </c>
      <c r="CZ59" s="228"/>
    </row>
    <row r="60" spans="1:104" s="18" customFormat="1" ht="13.8" thickBot="1" x14ac:dyDescent="0.3">
      <c r="A60" s="100">
        <v>3775</v>
      </c>
      <c r="B60" s="76" t="str">
        <f t="shared" si="2"/>
        <v>3775-4112-2</v>
      </c>
      <c r="C60" s="77">
        <v>18</v>
      </c>
      <c r="D60" s="83" t="s">
        <v>283</v>
      </c>
      <c r="E60" s="83" t="s">
        <v>307</v>
      </c>
      <c r="F60" s="83"/>
      <c r="G60" s="83"/>
      <c r="H60" s="76"/>
      <c r="I60" s="76"/>
      <c r="J60" s="78"/>
      <c r="K60" s="78"/>
      <c r="L60" s="78"/>
      <c r="M60" s="221"/>
      <c r="N60" s="78"/>
      <c r="O60" s="78"/>
      <c r="P60" s="76"/>
      <c r="Q60" s="221"/>
      <c r="R60" s="221"/>
      <c r="S60" s="76"/>
      <c r="T60" s="76"/>
      <c r="U60" s="76"/>
      <c r="V60" s="222"/>
      <c r="W60" s="222"/>
      <c r="X60" s="222"/>
      <c r="Y60" s="79"/>
      <c r="Z60" s="79"/>
      <c r="AA60" s="223"/>
      <c r="AB60" s="223"/>
      <c r="AC60" s="76"/>
      <c r="AD60" s="76"/>
      <c r="AE60" s="221"/>
      <c r="AF60" s="221"/>
      <c r="AG60" s="79"/>
      <c r="AH60" s="80">
        <v>2</v>
      </c>
      <c r="AI60" s="81">
        <v>44325</v>
      </c>
      <c r="AJ60" s="82" t="s">
        <v>215</v>
      </c>
      <c r="AK60" s="83" t="s">
        <v>216</v>
      </c>
      <c r="AL60" s="83" t="s">
        <v>209</v>
      </c>
      <c r="AM60" s="84">
        <v>0.49305555555555558</v>
      </c>
      <c r="AN60" s="84">
        <v>0.52083333333333337</v>
      </c>
      <c r="AO60" s="84">
        <v>0.69097222222222221</v>
      </c>
      <c r="AP60" s="84">
        <v>0.69444444444444453</v>
      </c>
      <c r="AQ60" s="229">
        <f>IF(AP60&lt;AM60,(AP60+1)-AM60,AP60-AM60)</f>
        <v>0.20138888888888895</v>
      </c>
      <c r="AR60" s="231">
        <f>IF(AO60&lt;AN60,(AO60+1)-AN60,AO60-AN60)</f>
        <v>0.17013888888888884</v>
      </c>
      <c r="AS60" s="86">
        <f>IF(AR60&lt;&gt;0,1,"")</f>
        <v>1</v>
      </c>
      <c r="AT60" s="87">
        <f>IF(AM60&lt;&gt;0,AM60-(6/24)+1440,"")</f>
        <v>1440.2430555555557</v>
      </c>
      <c r="AU60" s="260">
        <v>21.79</v>
      </c>
      <c r="AV60" s="89"/>
      <c r="AW60" s="89"/>
      <c r="AX60" s="89"/>
      <c r="AY60" s="88">
        <v>29.6</v>
      </c>
      <c r="AZ60" s="89"/>
      <c r="BA60" s="88">
        <v>6.6</v>
      </c>
      <c r="BB60" s="88"/>
      <c r="BC60" s="90" t="s">
        <v>441</v>
      </c>
      <c r="BD60" s="89">
        <f>BC60*0.0004536</f>
        <v>27.912729600000002</v>
      </c>
      <c r="BE60" s="91"/>
      <c r="BF60" s="92"/>
      <c r="BG60" s="92"/>
      <c r="BH60" s="80">
        <v>4</v>
      </c>
      <c r="BI60" s="93"/>
      <c r="BJ60" s="93"/>
      <c r="BK60" s="93"/>
      <c r="BL60" s="93"/>
      <c r="BM60" s="94"/>
      <c r="BN60" s="94"/>
      <c r="BO60" s="94"/>
      <c r="BP60" s="95">
        <v>4</v>
      </c>
      <c r="BQ60" s="96"/>
      <c r="BR60" s="96"/>
      <c r="BS60" s="96"/>
      <c r="BT60" s="97"/>
      <c r="BU60" s="98"/>
      <c r="BV60" s="97"/>
      <c r="BW60" s="76"/>
      <c r="BX60" s="76"/>
      <c r="BY60" s="76"/>
      <c r="BZ60" s="76"/>
      <c r="CA60" s="76"/>
      <c r="CB60" s="76"/>
      <c r="CC60" s="76"/>
      <c r="CD60" s="76"/>
      <c r="CE60" s="76"/>
      <c r="CF60" s="76"/>
      <c r="CG60" s="76"/>
      <c r="CH60" s="76"/>
      <c r="CI60" s="212">
        <v>25.530999999999999</v>
      </c>
      <c r="CJ60" s="76"/>
      <c r="CK60" s="89">
        <f>((CJ60/3.8)*6.7)/1000</f>
        <v>0</v>
      </c>
      <c r="CL60" s="76">
        <v>7156</v>
      </c>
      <c r="CM60" s="91">
        <f>((CL60*6.7)/1)/1000</f>
        <v>47.945200000000007</v>
      </c>
      <c r="CN60" s="91">
        <f>IF(A60="","",IF(CK60=0,CM60,CK60)/2.2)</f>
        <v>21.793272727272729</v>
      </c>
      <c r="CO60" s="91">
        <f>IF(A60="","",(CP60/$BD$4))</f>
        <v>490824.63096929941</v>
      </c>
      <c r="CP60" s="91">
        <f>IF(A60="","",IF(CJ60="",(AJ60*$BA$4),CJ60))</f>
        <v>1865170.304</v>
      </c>
      <c r="CQ60" s="99">
        <f>CN60-AU60</f>
        <v>3.2727272727299805E-3</v>
      </c>
      <c r="CR60" s="91">
        <f>AY60-BA60</f>
        <v>23</v>
      </c>
      <c r="CS60" s="168"/>
      <c r="CT60" s="81">
        <v>44325</v>
      </c>
      <c r="CU60" s="192">
        <v>0.4861111111111111</v>
      </c>
      <c r="CV60" s="192">
        <v>0.52430555555555558</v>
      </c>
      <c r="CW60" s="169" t="s">
        <v>522</v>
      </c>
      <c r="CY60" s="83" t="s">
        <v>697</v>
      </c>
      <c r="CZ60" s="83"/>
    </row>
    <row r="61" spans="1:104" s="18" customFormat="1" ht="13.8" hidden="1" thickBot="1" x14ac:dyDescent="0.3">
      <c r="A61" s="100"/>
      <c r="B61" s="76" t="str">
        <f t="shared" si="2"/>
        <v/>
      </c>
      <c r="C61" s="77"/>
      <c r="D61" s="83"/>
      <c r="E61" s="83"/>
      <c r="F61" s="83"/>
      <c r="G61" s="76"/>
      <c r="H61" s="76"/>
      <c r="I61" s="76"/>
      <c r="J61" s="78"/>
      <c r="K61" s="78"/>
      <c r="L61" s="78"/>
      <c r="M61" s="221"/>
      <c r="N61" s="78"/>
      <c r="O61" s="78"/>
      <c r="P61" s="76"/>
      <c r="Q61" s="221"/>
      <c r="R61" s="221"/>
      <c r="S61" s="76"/>
      <c r="T61" s="76"/>
      <c r="U61" s="76"/>
      <c r="V61" s="222"/>
      <c r="W61" s="222"/>
      <c r="X61" s="222"/>
      <c r="Y61" s="79"/>
      <c r="Z61" s="79"/>
      <c r="AA61" s="223"/>
      <c r="AB61" s="223"/>
      <c r="AC61" s="76"/>
      <c r="AD61" s="76"/>
      <c r="AE61" s="221"/>
      <c r="AF61" s="221"/>
      <c r="AG61" s="79"/>
      <c r="AH61" s="80">
        <v>3</v>
      </c>
      <c r="AI61" s="81"/>
      <c r="AJ61" s="82"/>
      <c r="AK61" s="83"/>
      <c r="AL61" s="83"/>
      <c r="AM61" s="84"/>
      <c r="AN61" s="84"/>
      <c r="AO61" s="84"/>
      <c r="AP61" s="84"/>
      <c r="AQ61" s="85">
        <f>IF(AP61&lt;AM61,(AP61+1)-AM61,AP61-AM61)</f>
        <v>0</v>
      </c>
      <c r="AR61" s="85">
        <f>IF(AO61&lt;AN61,(AO61+1)-AN61,AO61-AN61)</f>
        <v>0</v>
      </c>
      <c r="AS61" s="86" t="str">
        <f>IF(AR61&lt;&gt;0,1,"")</f>
        <v/>
      </c>
      <c r="AT61" s="87" t="str">
        <f>IF(AM61&lt;&gt;0,AM61-(6/24)+1440,"")</f>
        <v/>
      </c>
      <c r="AU61" s="88"/>
      <c r="AV61" s="89"/>
      <c r="AW61" s="89"/>
      <c r="AX61" s="89"/>
      <c r="AY61" s="88"/>
      <c r="AZ61" s="89"/>
      <c r="BA61" s="88"/>
      <c r="BB61" s="88"/>
      <c r="BC61" s="101"/>
      <c r="BD61" s="89">
        <f>BC61*0.0004536</f>
        <v>0</v>
      </c>
      <c r="BE61" s="91"/>
      <c r="BF61" s="92"/>
      <c r="BG61" s="92"/>
      <c r="BH61" s="80"/>
      <c r="BI61" s="93"/>
      <c r="BJ61" s="93"/>
      <c r="BK61" s="93"/>
      <c r="BL61" s="93"/>
      <c r="BM61" s="94"/>
      <c r="BN61" s="94"/>
      <c r="BO61" s="94"/>
      <c r="BP61" s="95"/>
      <c r="BQ61" s="96"/>
      <c r="BR61" s="96"/>
      <c r="BS61" s="96"/>
      <c r="BT61" s="97"/>
      <c r="BU61" s="98"/>
      <c r="BV61" s="97"/>
      <c r="BW61" s="76"/>
      <c r="BX61" s="76"/>
      <c r="BY61" s="76"/>
      <c r="BZ61" s="76"/>
      <c r="CA61" s="76"/>
      <c r="CB61" s="76"/>
      <c r="CC61" s="76"/>
      <c r="CD61" s="76"/>
      <c r="CE61" s="76"/>
      <c r="CF61" s="76"/>
      <c r="CG61" s="76"/>
      <c r="CH61" s="76"/>
      <c r="CI61" s="212"/>
      <c r="CJ61" s="76"/>
      <c r="CK61" s="89">
        <f>((CJ61/3.8)*6.7)/1000</f>
        <v>0</v>
      </c>
      <c r="CL61" s="76"/>
      <c r="CM61" s="91">
        <f>((CL61*6.7)/1)/1000</f>
        <v>0</v>
      </c>
      <c r="CN61" s="91" t="str">
        <f>IF(A61="","",IF(CK61=0,CM61,CK61)/2.2)</f>
        <v/>
      </c>
      <c r="CO61" s="91" t="str">
        <f>IF(A61="","",(CP61/$BD$4))</f>
        <v/>
      </c>
      <c r="CP61" s="91" t="str">
        <f>IF(A61="","",IF(CJ61="",(AJ61*$BA$4),CJ61))</f>
        <v/>
      </c>
      <c r="CQ61" s="99"/>
      <c r="CR61" s="91">
        <f>AY61-BA61</f>
        <v>0</v>
      </c>
      <c r="CS61" s="76"/>
      <c r="CT61" s="81"/>
      <c r="CU61" s="192"/>
      <c r="CV61" s="192"/>
      <c r="CW61" s="169"/>
      <c r="CY61" s="76"/>
      <c r="CZ61" s="76"/>
    </row>
    <row r="62" spans="1:104" s="18" customFormat="1" ht="13.8" hidden="1" thickBot="1" x14ac:dyDescent="0.3">
      <c r="A62" s="100"/>
      <c r="B62" s="76" t="str">
        <f t="shared" si="2"/>
        <v/>
      </c>
      <c r="C62" s="77"/>
      <c r="D62" s="83"/>
      <c r="E62" s="83"/>
      <c r="F62" s="83"/>
      <c r="G62" s="76"/>
      <c r="H62" s="76"/>
      <c r="I62" s="76"/>
      <c r="J62" s="78"/>
      <c r="K62" s="78"/>
      <c r="L62" s="78"/>
      <c r="M62" s="221"/>
      <c r="N62" s="78"/>
      <c r="O62" s="78"/>
      <c r="P62" s="76"/>
      <c r="Q62" s="221"/>
      <c r="R62" s="221"/>
      <c r="S62" s="76"/>
      <c r="T62" s="76"/>
      <c r="U62" s="76"/>
      <c r="V62" s="222"/>
      <c r="W62" s="222"/>
      <c r="X62" s="222"/>
      <c r="Y62" s="79"/>
      <c r="Z62" s="79"/>
      <c r="AA62" s="223"/>
      <c r="AB62" s="223"/>
      <c r="AC62" s="76"/>
      <c r="AD62" s="76"/>
      <c r="AE62" s="221"/>
      <c r="AF62" s="221"/>
      <c r="AG62" s="79"/>
      <c r="AH62" s="102">
        <v>4</v>
      </c>
      <c r="AI62" s="103"/>
      <c r="AJ62" s="104"/>
      <c r="AK62" s="105"/>
      <c r="AL62" s="106"/>
      <c r="AM62" s="107"/>
      <c r="AN62" s="107"/>
      <c r="AO62" s="107"/>
      <c r="AP62" s="107"/>
      <c r="AQ62" s="108">
        <f>IF(AP62&lt;AM62,(AP62+1)-AM62,AP62-AM62)</f>
        <v>0</v>
      </c>
      <c r="AR62" s="108">
        <f>IF(AO62&lt;AN62,(AO62+1)-AN62,AO62-AN62)</f>
        <v>0</v>
      </c>
      <c r="AS62" s="109" t="str">
        <f>IF(AR62&lt;&gt;0,1,"")</f>
        <v/>
      </c>
      <c r="AT62" s="110" t="str">
        <f>IF(AM62&lt;&gt;0,AM62-(6/24)+1440,"")</f>
        <v/>
      </c>
      <c r="AU62" s="111"/>
      <c r="AV62" s="112"/>
      <c r="AW62" s="112"/>
      <c r="AX62" s="112"/>
      <c r="AY62" s="111"/>
      <c r="AZ62" s="217"/>
      <c r="BA62" s="111"/>
      <c r="BB62" s="111"/>
      <c r="BC62" s="113"/>
      <c r="BD62" s="112">
        <f>BC62*0.0004536</f>
        <v>0</v>
      </c>
      <c r="BE62" s="114"/>
      <c r="BF62" s="115"/>
      <c r="BG62" s="115"/>
      <c r="BH62" s="102"/>
      <c r="BI62" s="116"/>
      <c r="BJ62" s="116"/>
      <c r="BK62" s="116"/>
      <c r="BL62" s="116"/>
      <c r="BM62" s="117"/>
      <c r="BN62" s="117"/>
      <c r="BO62" s="117"/>
      <c r="BP62" s="118"/>
      <c r="BQ62" s="119"/>
      <c r="BR62" s="119"/>
      <c r="BS62" s="119"/>
      <c r="BT62" s="120"/>
      <c r="BU62" s="121"/>
      <c r="BV62" s="120"/>
      <c r="BW62" s="122"/>
      <c r="BX62" s="122"/>
      <c r="BY62" s="122"/>
      <c r="BZ62" s="122"/>
      <c r="CA62" s="122"/>
      <c r="CB62" s="122"/>
      <c r="CC62" s="122"/>
      <c r="CD62" s="122"/>
      <c r="CE62" s="122"/>
      <c r="CF62" s="122"/>
      <c r="CG62" s="122"/>
      <c r="CH62" s="122"/>
      <c r="CI62" s="213"/>
      <c r="CJ62" s="122"/>
      <c r="CK62" s="112">
        <f>((CJ62/3.8)*6.7)/1000</f>
        <v>0</v>
      </c>
      <c r="CL62" s="122"/>
      <c r="CM62" s="114">
        <f>((CL62*6.7)/1)/1000</f>
        <v>0</v>
      </c>
      <c r="CN62" s="114" t="str">
        <f>IF(A62="","",IF(CK62=0,CM62,CK62)/2.2)</f>
        <v/>
      </c>
      <c r="CO62" s="114" t="str">
        <f>IF(A62="","",(CP62/$BD$4))</f>
        <v/>
      </c>
      <c r="CP62" s="114" t="str">
        <f>IF(A62="","",IF(CJ62="",(AJ62*$BA$4),CJ62))</f>
        <v/>
      </c>
      <c r="CQ62" s="123"/>
      <c r="CR62" s="114">
        <f>AY62-BA62</f>
        <v>0</v>
      </c>
      <c r="CS62" s="122"/>
      <c r="CT62" s="202"/>
      <c r="CU62" s="203"/>
      <c r="CV62" s="203"/>
      <c r="CW62" s="204"/>
      <c r="CY62" s="76"/>
      <c r="CZ62" s="76"/>
    </row>
    <row r="63" spans="1:104" s="18" customFormat="1" ht="13.8" hidden="1" thickBot="1" x14ac:dyDescent="0.3">
      <c r="A63" s="124"/>
      <c r="B63" s="125" t="str">
        <f t="shared" si="2"/>
        <v/>
      </c>
      <c r="C63" s="126"/>
      <c r="D63" s="127"/>
      <c r="E63" s="127"/>
      <c r="F63" s="127"/>
      <c r="G63" s="127"/>
      <c r="H63" s="127"/>
      <c r="I63" s="128"/>
      <c r="J63" s="128"/>
      <c r="K63" s="128"/>
      <c r="L63" s="128"/>
      <c r="M63" s="224"/>
      <c r="N63" s="128"/>
      <c r="O63" s="128"/>
      <c r="P63" s="125"/>
      <c r="Q63" s="224"/>
      <c r="R63" s="224"/>
      <c r="S63" s="125"/>
      <c r="T63" s="125"/>
      <c r="U63" s="125"/>
      <c r="V63" s="225"/>
      <c r="W63" s="225"/>
      <c r="X63" s="225"/>
      <c r="Y63" s="129"/>
      <c r="Z63" s="129"/>
      <c r="AA63" s="226"/>
      <c r="AB63" s="226"/>
      <c r="AC63" s="125"/>
      <c r="AD63" s="125"/>
      <c r="AE63" s="224"/>
      <c r="AF63" s="224"/>
      <c r="AG63" s="130"/>
      <c r="AH63" s="238" t="s">
        <v>141</v>
      </c>
      <c r="AI63" s="239"/>
      <c r="AJ63" s="131"/>
      <c r="AK63" s="132"/>
      <c r="AL63" s="132"/>
      <c r="AM63" s="132"/>
      <c r="AN63" s="132"/>
      <c r="AO63" s="132"/>
      <c r="AP63" s="133"/>
      <c r="AQ63" s="133">
        <f>SUM(AQ59:AQ62)</f>
        <v>0.34375000000000006</v>
      </c>
      <c r="AR63" s="133">
        <f>SUM(AR59:AR62)</f>
        <v>0.29513888888888884</v>
      </c>
      <c r="AS63" s="134">
        <f>SUM(AS59:AS62)</f>
        <v>2</v>
      </c>
      <c r="AT63" s="134"/>
      <c r="AU63" s="132"/>
      <c r="AV63" s="135"/>
      <c r="AW63" s="135"/>
      <c r="AX63" s="135"/>
      <c r="AY63" s="132"/>
      <c r="AZ63" s="132"/>
      <c r="BA63" s="132"/>
      <c r="BB63" s="132"/>
      <c r="BC63" s="136"/>
      <c r="BD63" s="135"/>
      <c r="BE63" s="135"/>
      <c r="BF63" s="137"/>
      <c r="BG63" s="137"/>
      <c r="BH63" s="239"/>
      <c r="BI63" s="239"/>
      <c r="BJ63" s="239"/>
      <c r="BK63" s="138"/>
      <c r="BL63" s="138"/>
      <c r="BM63" s="138"/>
      <c r="BN63" s="138"/>
      <c r="BO63" s="138"/>
      <c r="BP63" s="139"/>
      <c r="BQ63" s="139"/>
      <c r="BR63" s="139"/>
      <c r="BS63" s="139"/>
      <c r="BT63" s="140"/>
      <c r="BU63" s="140"/>
      <c r="BV63" s="140"/>
      <c r="BW63" s="132"/>
      <c r="BX63" s="132"/>
      <c r="BY63" s="132"/>
      <c r="BZ63" s="132"/>
      <c r="CA63" s="132"/>
      <c r="CB63" s="132"/>
      <c r="CC63" s="132"/>
      <c r="CD63" s="132"/>
      <c r="CE63" s="132"/>
      <c r="CF63" s="132"/>
      <c r="CG63" s="132"/>
      <c r="CH63" s="132"/>
      <c r="CI63" s="214"/>
      <c r="CJ63" s="132"/>
      <c r="CK63" s="135">
        <f>SUM(CK59:CK62)</f>
        <v>0</v>
      </c>
      <c r="CL63" s="132"/>
      <c r="CM63" s="135">
        <f>SUM(CM59:CM62)</f>
        <v>92.285800000000009</v>
      </c>
      <c r="CN63" s="135">
        <f>SUM(CN59:CN62)</f>
        <v>41.948090909090908</v>
      </c>
      <c r="CO63" s="135">
        <f>SUM(CO59:CO62)</f>
        <v>983917.17730543157</v>
      </c>
      <c r="CP63" s="135">
        <f>SUM(CP59:CP62)</f>
        <v>3738958.8559999997</v>
      </c>
      <c r="CQ63" s="135">
        <f>SUM(CQ59:CQ62)</f>
        <v>8.0909090909138115E-3</v>
      </c>
      <c r="CR63" s="132"/>
      <c r="CS63" s="132"/>
      <c r="CT63" s="132"/>
      <c r="CU63" s="132"/>
      <c r="CV63" s="132"/>
      <c r="CW63" s="141"/>
      <c r="CY63" s="214"/>
      <c r="CZ63" s="214"/>
    </row>
    <row r="64" spans="1:104" s="18" customFormat="1" x14ac:dyDescent="0.25">
      <c r="A64" s="50">
        <v>3776</v>
      </c>
      <c r="B64" s="51" t="str">
        <f t="shared" si="2"/>
        <v>3776-270-1</v>
      </c>
      <c r="C64" s="52">
        <v>26</v>
      </c>
      <c r="D64" s="53" t="s">
        <v>283</v>
      </c>
      <c r="E64" s="53" t="s">
        <v>206</v>
      </c>
      <c r="F64" s="53" t="s">
        <v>461</v>
      </c>
      <c r="G64" s="53" t="s">
        <v>462</v>
      </c>
      <c r="H64" s="53" t="s">
        <v>468</v>
      </c>
      <c r="I64" s="70"/>
      <c r="J64" s="54"/>
      <c r="K64" s="54"/>
      <c r="L64" s="54"/>
      <c r="M64" s="218"/>
      <c r="N64" s="54"/>
      <c r="O64" s="54"/>
      <c r="P64" s="51"/>
      <c r="Q64" s="218"/>
      <c r="R64" s="218"/>
      <c r="S64" s="51"/>
      <c r="T64" s="51"/>
      <c r="U64" s="51"/>
      <c r="V64" s="219"/>
      <c r="W64" s="219"/>
      <c r="X64" s="220"/>
      <c r="Y64" s="55"/>
      <c r="Z64" s="55"/>
      <c r="AA64" s="219"/>
      <c r="AB64" s="219"/>
      <c r="AC64" s="51"/>
      <c r="AD64" s="51"/>
      <c r="AE64" s="218"/>
      <c r="AF64" s="218"/>
      <c r="AG64" s="55"/>
      <c r="AH64" s="56">
        <v>1</v>
      </c>
      <c r="AI64" s="57">
        <v>44327</v>
      </c>
      <c r="AJ64" s="58" t="s">
        <v>250</v>
      </c>
      <c r="AK64" s="59" t="s">
        <v>209</v>
      </c>
      <c r="AL64" s="59" t="s">
        <v>251</v>
      </c>
      <c r="AM64" s="60">
        <v>0.27083333333333331</v>
      </c>
      <c r="AN64" s="60">
        <v>0.28125</v>
      </c>
      <c r="AO64" s="60">
        <v>0.33680555555555558</v>
      </c>
      <c r="AP64" s="60">
        <v>0.34027777777777773</v>
      </c>
      <c r="AQ64" s="61">
        <f>IF(AP64&lt;AM64,(AP64+1)-AM64,AP64-AM64)</f>
        <v>6.944444444444442E-2</v>
      </c>
      <c r="AR64" s="61">
        <f>IF(AO64&lt;AN64,(AO64+1)-AN64,AO64-AN64)</f>
        <v>5.555555555555558E-2</v>
      </c>
      <c r="AS64" s="62">
        <f>IF(AR64&lt;&gt;0,1,"")</f>
        <v>1</v>
      </c>
      <c r="AT64" s="63">
        <f>IF(AM64&lt;&gt;0,AM64-(6/24)+1440,"")</f>
        <v>1440.0208333333333</v>
      </c>
      <c r="AU64" s="88">
        <v>15.9</v>
      </c>
      <c r="AV64" s="65"/>
      <c r="AW64" s="65"/>
      <c r="AX64" s="65"/>
      <c r="AY64" s="64">
        <v>21.2</v>
      </c>
      <c r="AZ64" s="216"/>
      <c r="BA64" s="88">
        <v>14.8</v>
      </c>
      <c r="BB64" s="66"/>
      <c r="BC64" s="90" t="s">
        <v>463</v>
      </c>
      <c r="BD64" s="89">
        <f>BC64*0.0004536</f>
        <v>2.8309176000000003</v>
      </c>
      <c r="BE64" s="67"/>
      <c r="BF64" s="68"/>
      <c r="BG64" s="68"/>
      <c r="BH64" s="69">
        <v>3</v>
      </c>
      <c r="BI64" s="70"/>
      <c r="BJ64" s="70"/>
      <c r="BK64" s="70"/>
      <c r="BL64" s="70"/>
      <c r="BM64" s="71"/>
      <c r="BN64" s="71"/>
      <c r="BO64" s="71"/>
      <c r="BP64" s="72">
        <v>3</v>
      </c>
      <c r="BQ64" s="73"/>
      <c r="BR64" s="73"/>
      <c r="BS64" s="73"/>
      <c r="BT64" s="74"/>
      <c r="BU64" s="75"/>
      <c r="BV64" s="74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212">
        <v>2.161</v>
      </c>
      <c r="CJ64" s="51">
        <v>18867</v>
      </c>
      <c r="CK64" s="65">
        <f>((CJ64/3.8)*6.7)/1000</f>
        <v>33.265500000000003</v>
      </c>
      <c r="CL64" s="51"/>
      <c r="CM64" s="67">
        <f>((CL64*6.7)/1)/1000</f>
        <v>0</v>
      </c>
      <c r="CN64" s="67">
        <f>IF(A64="","",IF(CK64=0,CM64,CK64)/2.2)</f>
        <v>15.120681818181819</v>
      </c>
      <c r="CO64" s="67">
        <f>IF(A64="","",(CP64/$BD$4))</f>
        <v>4964.9022894253476</v>
      </c>
      <c r="CP64" s="67">
        <f>IF(A64="","",IF(CJ64="",(AJ64*$BA$4),CJ64))</f>
        <v>18867</v>
      </c>
      <c r="CQ64" s="64">
        <f>CN64-AU64</f>
        <v>-0.7793181818181818</v>
      </c>
      <c r="CR64" s="67">
        <f>AY64-BA64</f>
        <v>6.3999999999999986</v>
      </c>
      <c r="CS64" s="155"/>
      <c r="CT64" s="199">
        <v>44327</v>
      </c>
      <c r="CU64" s="200">
        <v>0.95138888888888884</v>
      </c>
      <c r="CV64" s="200">
        <v>6.25E-2</v>
      </c>
      <c r="CW64" s="201" t="s">
        <v>523</v>
      </c>
      <c r="CY64" s="228" t="s">
        <v>697</v>
      </c>
      <c r="CZ64" s="228"/>
    </row>
    <row r="65" spans="1:104" s="18" customFormat="1" ht="13.8" thickBot="1" x14ac:dyDescent="0.3">
      <c r="A65" s="100">
        <v>3776</v>
      </c>
      <c r="B65" s="76" t="str">
        <f t="shared" si="2"/>
        <v>3776-270-2</v>
      </c>
      <c r="C65" s="77">
        <v>26</v>
      </c>
      <c r="D65" s="83" t="s">
        <v>283</v>
      </c>
      <c r="E65" s="83" t="s">
        <v>206</v>
      </c>
      <c r="F65" s="83" t="s">
        <v>461</v>
      </c>
      <c r="G65" s="83" t="s">
        <v>462</v>
      </c>
      <c r="H65" s="76" t="s">
        <v>468</v>
      </c>
      <c r="I65" s="76"/>
      <c r="J65" s="78"/>
      <c r="K65" s="78"/>
      <c r="L65" s="78"/>
      <c r="M65" s="221"/>
      <c r="N65" s="78"/>
      <c r="O65" s="78"/>
      <c r="P65" s="76"/>
      <c r="Q65" s="221"/>
      <c r="R65" s="221"/>
      <c r="S65" s="76"/>
      <c r="T65" s="76"/>
      <c r="U65" s="76"/>
      <c r="V65" s="222"/>
      <c r="W65" s="222"/>
      <c r="X65" s="222"/>
      <c r="Y65" s="79"/>
      <c r="Z65" s="79"/>
      <c r="AA65" s="223"/>
      <c r="AB65" s="223"/>
      <c r="AC65" s="76"/>
      <c r="AD65" s="76"/>
      <c r="AE65" s="221"/>
      <c r="AF65" s="221"/>
      <c r="AG65" s="79"/>
      <c r="AH65" s="80">
        <v>2</v>
      </c>
      <c r="AI65" s="81">
        <v>44327</v>
      </c>
      <c r="AJ65" s="82" t="s">
        <v>250</v>
      </c>
      <c r="AK65" s="83" t="s">
        <v>251</v>
      </c>
      <c r="AL65" s="83" t="s">
        <v>208</v>
      </c>
      <c r="AM65" s="84">
        <v>0.37847222222222227</v>
      </c>
      <c r="AN65" s="84">
        <v>0.38541666666666669</v>
      </c>
      <c r="AO65" s="84">
        <v>0.44791666666666669</v>
      </c>
      <c r="AP65" s="84">
        <v>0.45833333333333331</v>
      </c>
      <c r="AQ65" s="229">
        <f>IF(AP65&lt;AM65,(AP65+1)-AM65,AP65-AM65)</f>
        <v>7.9861111111111049E-2</v>
      </c>
      <c r="AR65" s="231">
        <f>IF(AO65&lt;AN65,(AO65+1)-AN65,AO65-AN65)</f>
        <v>6.25E-2</v>
      </c>
      <c r="AS65" s="86">
        <f>IF(AR65&lt;&gt;0,1,"")</f>
        <v>1</v>
      </c>
      <c r="AT65" s="87">
        <f>IF(AM65&lt;&gt;0,AM65-(6/24)+1440,"")</f>
        <v>1440.1284722222222</v>
      </c>
      <c r="AU65" s="230">
        <v>0</v>
      </c>
      <c r="AV65" s="89"/>
      <c r="AW65" s="89"/>
      <c r="AX65" s="89"/>
      <c r="AY65" s="88">
        <v>14.8</v>
      </c>
      <c r="AZ65" s="89"/>
      <c r="BA65" s="88">
        <v>5.8</v>
      </c>
      <c r="BB65" s="88"/>
      <c r="BC65" s="90" t="s">
        <v>464</v>
      </c>
      <c r="BD65" s="89">
        <f>BC65*0.0004536</f>
        <v>29.103429600000002</v>
      </c>
      <c r="BE65" s="91"/>
      <c r="BF65" s="92"/>
      <c r="BG65" s="92"/>
      <c r="BH65" s="80">
        <v>4</v>
      </c>
      <c r="BI65" s="93"/>
      <c r="BJ65" s="93"/>
      <c r="BK65" s="93"/>
      <c r="BL65" s="93"/>
      <c r="BM65" s="94"/>
      <c r="BN65" s="94"/>
      <c r="BO65" s="94"/>
      <c r="BP65" s="95">
        <v>4</v>
      </c>
      <c r="BQ65" s="96"/>
      <c r="BR65" s="96"/>
      <c r="BS65" s="96"/>
      <c r="BT65" s="97"/>
      <c r="BU65" s="98"/>
      <c r="BV65" s="97"/>
      <c r="BW65" s="76"/>
      <c r="BX65" s="76"/>
      <c r="BY65" s="76"/>
      <c r="BZ65" s="76"/>
      <c r="CA65" s="76"/>
      <c r="CB65" s="76"/>
      <c r="CC65" s="76"/>
      <c r="CD65" s="76"/>
      <c r="CE65" s="76"/>
      <c r="CF65" s="76"/>
      <c r="CG65" s="76"/>
      <c r="CH65" s="76"/>
      <c r="CI65" s="212">
        <v>27.113</v>
      </c>
      <c r="CJ65" s="76"/>
      <c r="CK65" s="89">
        <f>((CJ65/3.8)*6.7)/1000</f>
        <v>0</v>
      </c>
      <c r="CL65" s="76"/>
      <c r="CM65" s="91">
        <f>((CL65*6.7)/1)/1000</f>
        <v>0</v>
      </c>
      <c r="CN65" s="91">
        <f>IF(A65="","",IF(CK65=0,CM65,CK65)/2.2)</f>
        <v>0</v>
      </c>
      <c r="CO65" s="91">
        <f>IF(A65="","",(CP65/$BD$4))</f>
        <v>32228.271002361584</v>
      </c>
      <c r="CP65" s="91">
        <f>IF(A65="","",IF(CJ65="",(AJ65*$BA$4),CJ65))</f>
        <v>122469.84</v>
      </c>
      <c r="CQ65" s="99">
        <f>CN65-AU65</f>
        <v>0</v>
      </c>
      <c r="CR65" s="91">
        <f>AY65-BA65</f>
        <v>9</v>
      </c>
      <c r="CS65" s="168"/>
      <c r="CT65" s="81"/>
      <c r="CU65" s="192"/>
      <c r="CV65" s="192"/>
      <c r="CW65" s="169"/>
      <c r="CY65" s="83" t="s">
        <v>697</v>
      </c>
      <c r="CZ65" s="83"/>
    </row>
    <row r="66" spans="1:104" s="18" customFormat="1" ht="13.8" hidden="1" thickBot="1" x14ac:dyDescent="0.3">
      <c r="A66" s="100"/>
      <c r="B66" s="76" t="str">
        <f t="shared" si="2"/>
        <v/>
      </c>
      <c r="C66" s="77"/>
      <c r="D66" s="83"/>
      <c r="E66" s="83"/>
      <c r="F66" s="83"/>
      <c r="G66" s="76"/>
      <c r="H66" s="76"/>
      <c r="I66" s="76"/>
      <c r="J66" s="78"/>
      <c r="K66" s="78"/>
      <c r="L66" s="78"/>
      <c r="M66" s="221"/>
      <c r="N66" s="78"/>
      <c r="O66" s="78"/>
      <c r="P66" s="76"/>
      <c r="Q66" s="221"/>
      <c r="R66" s="221"/>
      <c r="S66" s="76"/>
      <c r="T66" s="76"/>
      <c r="U66" s="76"/>
      <c r="V66" s="222"/>
      <c r="W66" s="222"/>
      <c r="X66" s="222"/>
      <c r="Y66" s="79"/>
      <c r="Z66" s="79"/>
      <c r="AA66" s="223"/>
      <c r="AB66" s="223"/>
      <c r="AC66" s="76"/>
      <c r="AD66" s="76"/>
      <c r="AE66" s="221"/>
      <c r="AF66" s="221"/>
      <c r="AG66" s="79"/>
      <c r="AH66" s="80">
        <v>3</v>
      </c>
      <c r="AI66" s="81"/>
      <c r="AJ66" s="82"/>
      <c r="AK66" s="83"/>
      <c r="AL66" s="83"/>
      <c r="AM66" s="84"/>
      <c r="AN66" s="84"/>
      <c r="AO66" s="84"/>
      <c r="AP66" s="84"/>
      <c r="AQ66" s="85">
        <f>IF(AP66&lt;AM66,(AP66+1)-AM66,AP66-AM66)</f>
        <v>0</v>
      </c>
      <c r="AR66" s="85">
        <f>IF(AO66&lt;AN66,(AO66+1)-AN66,AO66-AN66)</f>
        <v>0</v>
      </c>
      <c r="AS66" s="86" t="str">
        <f>IF(AR66&lt;&gt;0,1,"")</f>
        <v/>
      </c>
      <c r="AT66" s="87" t="str">
        <f>IF(AM66&lt;&gt;0,AM66-(6/24)+1440,"")</f>
        <v/>
      </c>
      <c r="AU66" s="88"/>
      <c r="AV66" s="89"/>
      <c r="AW66" s="89"/>
      <c r="AX66" s="89"/>
      <c r="AY66" s="88"/>
      <c r="AZ66" s="89"/>
      <c r="BA66" s="88"/>
      <c r="BB66" s="88"/>
      <c r="BC66" s="101"/>
      <c r="BD66" s="89">
        <f>BC66*0.0004536</f>
        <v>0</v>
      </c>
      <c r="BE66" s="91"/>
      <c r="BF66" s="92"/>
      <c r="BG66" s="92"/>
      <c r="BH66" s="80"/>
      <c r="BI66" s="93"/>
      <c r="BJ66" s="93"/>
      <c r="BK66" s="93"/>
      <c r="BL66" s="93"/>
      <c r="BM66" s="94"/>
      <c r="BN66" s="94"/>
      <c r="BO66" s="94"/>
      <c r="BP66" s="95"/>
      <c r="BQ66" s="96"/>
      <c r="BR66" s="96"/>
      <c r="BS66" s="96"/>
      <c r="BT66" s="97"/>
      <c r="BU66" s="98"/>
      <c r="BV66" s="97"/>
      <c r="BW66" s="76"/>
      <c r="BX66" s="76"/>
      <c r="BY66" s="76"/>
      <c r="BZ66" s="76"/>
      <c r="CA66" s="76"/>
      <c r="CB66" s="76"/>
      <c r="CC66" s="76"/>
      <c r="CD66" s="76"/>
      <c r="CE66" s="76"/>
      <c r="CF66" s="76"/>
      <c r="CG66" s="76"/>
      <c r="CH66" s="76"/>
      <c r="CI66" s="212"/>
      <c r="CJ66" s="76"/>
      <c r="CK66" s="89">
        <f>((CJ66/3.8)*6.7)/1000</f>
        <v>0</v>
      </c>
      <c r="CL66" s="76"/>
      <c r="CM66" s="91">
        <f>((CL66*6.7)/1)/1000</f>
        <v>0</v>
      </c>
      <c r="CN66" s="91" t="str">
        <f>IF(A66="","",IF(CK66=0,CM66,CK66)/2.2)</f>
        <v/>
      </c>
      <c r="CO66" s="91" t="str">
        <f>IF(A66="","",(CP66/$BD$4))</f>
        <v/>
      </c>
      <c r="CP66" s="91" t="str">
        <f>IF(A66="","",IF(CJ66="",(AJ66*$BA$4),CJ66))</f>
        <v/>
      </c>
      <c r="CQ66" s="99"/>
      <c r="CR66" s="91">
        <f>AY66-BA66</f>
        <v>0</v>
      </c>
      <c r="CS66" s="76" t="s">
        <v>142</v>
      </c>
      <c r="CT66" s="81"/>
      <c r="CU66" s="192"/>
      <c r="CV66" s="192"/>
      <c r="CW66" s="169"/>
      <c r="CY66" s="76"/>
      <c r="CZ66" s="76"/>
    </row>
    <row r="67" spans="1:104" s="18" customFormat="1" ht="13.8" hidden="1" thickBot="1" x14ac:dyDescent="0.3">
      <c r="A67" s="100"/>
      <c r="B67" s="76" t="str">
        <f t="shared" si="2"/>
        <v/>
      </c>
      <c r="C67" s="77"/>
      <c r="D67" s="83"/>
      <c r="E67" s="83"/>
      <c r="F67" s="83"/>
      <c r="G67" s="76"/>
      <c r="H67" s="76"/>
      <c r="I67" s="76"/>
      <c r="J67" s="78"/>
      <c r="K67" s="78"/>
      <c r="L67" s="78"/>
      <c r="M67" s="221"/>
      <c r="N67" s="78"/>
      <c r="O67" s="78"/>
      <c r="P67" s="76"/>
      <c r="Q67" s="221"/>
      <c r="R67" s="221"/>
      <c r="S67" s="76"/>
      <c r="T67" s="76"/>
      <c r="U67" s="76"/>
      <c r="V67" s="222"/>
      <c r="W67" s="222"/>
      <c r="X67" s="222"/>
      <c r="Y67" s="79"/>
      <c r="Z67" s="79"/>
      <c r="AA67" s="223"/>
      <c r="AB67" s="223"/>
      <c r="AC67" s="76"/>
      <c r="AD67" s="76"/>
      <c r="AE67" s="221"/>
      <c r="AF67" s="221"/>
      <c r="AG67" s="79"/>
      <c r="AH67" s="102">
        <v>4</v>
      </c>
      <c r="AI67" s="103"/>
      <c r="AJ67" s="104"/>
      <c r="AK67" s="105"/>
      <c r="AL67" s="106"/>
      <c r="AM67" s="107"/>
      <c r="AN67" s="107"/>
      <c r="AO67" s="107"/>
      <c r="AP67" s="107"/>
      <c r="AQ67" s="108">
        <f>IF(AP67&lt;AM67,(AP67+1)-AM67,AP67-AM67)</f>
        <v>0</v>
      </c>
      <c r="AR67" s="108">
        <f>IF(AO67&lt;AN67,(AO67+1)-AN67,AO67-AN67)</f>
        <v>0</v>
      </c>
      <c r="AS67" s="109" t="str">
        <f>IF(AR67&lt;&gt;0,1,"")</f>
        <v/>
      </c>
      <c r="AT67" s="110" t="str">
        <f>IF(AM67&lt;&gt;0,AM67-(6/24)+1440,"")</f>
        <v/>
      </c>
      <c r="AU67" s="111"/>
      <c r="AV67" s="112"/>
      <c r="AW67" s="112"/>
      <c r="AX67" s="112"/>
      <c r="AY67" s="111"/>
      <c r="AZ67" s="217"/>
      <c r="BA67" s="111"/>
      <c r="BB67" s="111"/>
      <c r="BC67" s="113"/>
      <c r="BD67" s="112">
        <f>BC67*0.0004536</f>
        <v>0</v>
      </c>
      <c r="BE67" s="114"/>
      <c r="BF67" s="115"/>
      <c r="BG67" s="115"/>
      <c r="BH67" s="102"/>
      <c r="BI67" s="116"/>
      <c r="BJ67" s="116"/>
      <c r="BK67" s="116"/>
      <c r="BL67" s="116"/>
      <c r="BM67" s="117"/>
      <c r="BN67" s="117"/>
      <c r="BO67" s="117"/>
      <c r="BP67" s="118"/>
      <c r="BQ67" s="119"/>
      <c r="BR67" s="119"/>
      <c r="BS67" s="119"/>
      <c r="BT67" s="120"/>
      <c r="BU67" s="121"/>
      <c r="BV67" s="120"/>
      <c r="BW67" s="122"/>
      <c r="BX67" s="122"/>
      <c r="BY67" s="122"/>
      <c r="BZ67" s="122"/>
      <c r="CA67" s="122"/>
      <c r="CB67" s="122"/>
      <c r="CC67" s="122"/>
      <c r="CD67" s="122"/>
      <c r="CE67" s="122"/>
      <c r="CF67" s="122"/>
      <c r="CG67" s="122"/>
      <c r="CH67" s="122"/>
      <c r="CI67" s="213"/>
      <c r="CJ67" s="122"/>
      <c r="CK67" s="112">
        <f>((CJ67/3.8)*6.7)/1000</f>
        <v>0</v>
      </c>
      <c r="CL67" s="122"/>
      <c r="CM67" s="114">
        <f>((CL67*6.7)/1)/1000</f>
        <v>0</v>
      </c>
      <c r="CN67" s="114" t="str">
        <f>IF(A67="","",IF(CK67=0,CM67,CK67)/2.2)</f>
        <v/>
      </c>
      <c r="CO67" s="114" t="str">
        <f>IF(A67="","",(CP67/$BD$4))</f>
        <v/>
      </c>
      <c r="CP67" s="114" t="str">
        <f>IF(A67="","",IF(CJ67="",(AJ67*$BA$4),CJ67))</f>
        <v/>
      </c>
      <c r="CQ67" s="123"/>
      <c r="CR67" s="114">
        <f>AY67-BA67</f>
        <v>0</v>
      </c>
      <c r="CS67" s="122"/>
      <c r="CT67" s="202"/>
      <c r="CU67" s="203"/>
      <c r="CV67" s="203"/>
      <c r="CW67" s="204"/>
      <c r="CY67" s="76"/>
      <c r="CZ67" s="76"/>
    </row>
    <row r="68" spans="1:104" s="18" customFormat="1" ht="13.8" hidden="1" thickBot="1" x14ac:dyDescent="0.3">
      <c r="A68" s="124"/>
      <c r="B68" s="125" t="str">
        <f t="shared" si="2"/>
        <v/>
      </c>
      <c r="C68" s="126"/>
      <c r="D68" s="127"/>
      <c r="E68" s="127"/>
      <c r="F68" s="127"/>
      <c r="G68" s="127"/>
      <c r="H68" s="127"/>
      <c r="I68" s="128"/>
      <c r="J68" s="128"/>
      <c r="K68" s="128"/>
      <c r="L68" s="128"/>
      <c r="M68" s="224"/>
      <c r="N68" s="128"/>
      <c r="O68" s="128"/>
      <c r="P68" s="125"/>
      <c r="Q68" s="224"/>
      <c r="R68" s="224"/>
      <c r="S68" s="125"/>
      <c r="T68" s="125"/>
      <c r="U68" s="125"/>
      <c r="V68" s="225"/>
      <c r="W68" s="225"/>
      <c r="X68" s="225"/>
      <c r="Y68" s="129"/>
      <c r="Z68" s="129"/>
      <c r="AA68" s="226"/>
      <c r="AB68" s="226"/>
      <c r="AC68" s="125"/>
      <c r="AD68" s="125"/>
      <c r="AE68" s="224"/>
      <c r="AF68" s="224"/>
      <c r="AG68" s="130"/>
      <c r="AH68" s="238" t="s">
        <v>141</v>
      </c>
      <c r="AI68" s="239"/>
      <c r="AJ68" s="131"/>
      <c r="AK68" s="132"/>
      <c r="AL68" s="132"/>
      <c r="AM68" s="132"/>
      <c r="AN68" s="132"/>
      <c r="AO68" s="132"/>
      <c r="AP68" s="133"/>
      <c r="AQ68" s="133">
        <f>SUM(AQ64:AQ67)</f>
        <v>0.14930555555555547</v>
      </c>
      <c r="AR68" s="133">
        <f>SUM(AR64:AR67)</f>
        <v>0.11805555555555558</v>
      </c>
      <c r="AS68" s="134">
        <f>SUM(AS64:AS67)</f>
        <v>2</v>
      </c>
      <c r="AT68" s="134"/>
      <c r="AU68" s="132"/>
      <c r="AV68" s="135"/>
      <c r="AW68" s="135"/>
      <c r="AX68" s="135"/>
      <c r="AY68" s="132"/>
      <c r="AZ68" s="132"/>
      <c r="BA68" s="132"/>
      <c r="BB68" s="132"/>
      <c r="BC68" s="136"/>
      <c r="BD68" s="135"/>
      <c r="BE68" s="135"/>
      <c r="BF68" s="137"/>
      <c r="BG68" s="137"/>
      <c r="BH68" s="239"/>
      <c r="BI68" s="239"/>
      <c r="BJ68" s="239"/>
      <c r="BK68" s="138"/>
      <c r="BL68" s="138"/>
      <c r="BM68" s="138"/>
      <c r="BN68" s="138"/>
      <c r="BO68" s="138"/>
      <c r="BP68" s="139"/>
      <c r="BQ68" s="139"/>
      <c r="BR68" s="139"/>
      <c r="BS68" s="139"/>
      <c r="BT68" s="140"/>
      <c r="BU68" s="140"/>
      <c r="BV68" s="140"/>
      <c r="BW68" s="132"/>
      <c r="BX68" s="132"/>
      <c r="BY68" s="132"/>
      <c r="BZ68" s="132"/>
      <c r="CA68" s="132"/>
      <c r="CB68" s="132"/>
      <c r="CC68" s="132"/>
      <c r="CD68" s="132"/>
      <c r="CE68" s="132"/>
      <c r="CF68" s="132"/>
      <c r="CG68" s="132"/>
      <c r="CH68" s="132"/>
      <c r="CI68" s="214"/>
      <c r="CJ68" s="132"/>
      <c r="CK68" s="135">
        <f>SUM(CK64:CK67)</f>
        <v>33.265500000000003</v>
      </c>
      <c r="CL68" s="132"/>
      <c r="CM68" s="135">
        <f>SUM(CM64:CM67)</f>
        <v>0</v>
      </c>
      <c r="CN68" s="135">
        <f>SUM(CN64:CN67)</f>
        <v>15.120681818181819</v>
      </c>
      <c r="CO68" s="135">
        <f>SUM(CO64:CO67)</f>
        <v>37193.17329178693</v>
      </c>
      <c r="CP68" s="135">
        <f>SUM(CP64:CP67)</f>
        <v>141336.84</v>
      </c>
      <c r="CQ68" s="135">
        <f>SUM(CQ64:CQ67)</f>
        <v>-0.7793181818181818</v>
      </c>
      <c r="CR68" s="132"/>
      <c r="CS68" s="132"/>
      <c r="CT68" s="132"/>
      <c r="CU68" s="132"/>
      <c r="CV68" s="132"/>
      <c r="CW68" s="141"/>
      <c r="CY68" s="214"/>
      <c r="CZ68" s="214"/>
    </row>
    <row r="69" spans="1:104" s="18" customFormat="1" x14ac:dyDescent="0.25">
      <c r="A69" s="50">
        <v>3777</v>
      </c>
      <c r="B69" s="51" t="str">
        <f t="shared" ref="B69:B98" si="3">IF(AJ69="","",A69&amp;"-"&amp;AJ69&amp;"-"&amp;AH69)</f>
        <v>3777-4135-1</v>
      </c>
      <c r="C69" s="52">
        <v>26</v>
      </c>
      <c r="D69" s="53" t="s">
        <v>291</v>
      </c>
      <c r="E69" s="53" t="s">
        <v>278</v>
      </c>
      <c r="F69" s="53" t="s">
        <v>402</v>
      </c>
      <c r="G69" s="53" t="s">
        <v>435</v>
      </c>
      <c r="H69" s="53"/>
      <c r="I69" s="70"/>
      <c r="J69" s="54"/>
      <c r="K69" s="54"/>
      <c r="L69" s="54"/>
      <c r="M69" s="218"/>
      <c r="N69" s="54"/>
      <c r="O69" s="54"/>
      <c r="P69" s="51"/>
      <c r="Q69" s="218"/>
      <c r="R69" s="218"/>
      <c r="S69" s="51"/>
      <c r="T69" s="51"/>
      <c r="U69" s="51"/>
      <c r="V69" s="219"/>
      <c r="W69" s="219"/>
      <c r="X69" s="220"/>
      <c r="Y69" s="55"/>
      <c r="Z69" s="55"/>
      <c r="AA69" s="219"/>
      <c r="AB69" s="219"/>
      <c r="AC69" s="51"/>
      <c r="AD69" s="51"/>
      <c r="AE69" s="218"/>
      <c r="AF69" s="218"/>
      <c r="AG69" s="55"/>
      <c r="AH69" s="56">
        <v>1</v>
      </c>
      <c r="AI69" s="57">
        <v>44327</v>
      </c>
      <c r="AJ69" s="58" t="s">
        <v>362</v>
      </c>
      <c r="AK69" s="59" t="s">
        <v>208</v>
      </c>
      <c r="AL69" s="59" t="s">
        <v>216</v>
      </c>
      <c r="AM69" s="60">
        <v>0.69791666666666663</v>
      </c>
      <c r="AN69" s="60">
        <v>0.70833333333333337</v>
      </c>
      <c r="AO69" s="60">
        <v>0.83333333333333337</v>
      </c>
      <c r="AP69" s="60">
        <v>0.84375</v>
      </c>
      <c r="AQ69" s="61">
        <f>IF(AP69&lt;AM69,(AP69+1)-AM69,AP69-AM69)</f>
        <v>0.14583333333333337</v>
      </c>
      <c r="AR69" s="61">
        <f>IF(AO69&lt;AN69,(AO69+1)-AN69,AO69-AN69)</f>
        <v>0.125</v>
      </c>
      <c r="AS69" s="62">
        <f>IF(AR69&lt;&gt;0,1,"")</f>
        <v>1</v>
      </c>
      <c r="AT69" s="63">
        <f>IF(AM69&lt;&gt;0,AM69-(6/24)+1440,"")</f>
        <v>1440.4479166666667</v>
      </c>
      <c r="AU69" s="88">
        <v>22.5</v>
      </c>
      <c r="AV69" s="65"/>
      <c r="AW69" s="65"/>
      <c r="AX69" s="65"/>
      <c r="AY69" s="64">
        <v>28</v>
      </c>
      <c r="AZ69" s="216"/>
      <c r="BA69" s="88">
        <v>9.4</v>
      </c>
      <c r="BB69" s="66"/>
      <c r="BC69" s="90" t="s">
        <v>465</v>
      </c>
      <c r="BD69" s="89">
        <f>BC69*0.0004536</f>
        <v>39.385634400000001</v>
      </c>
      <c r="BE69" s="67"/>
      <c r="BF69" s="68"/>
      <c r="BG69" s="68"/>
      <c r="BH69" s="69">
        <v>3</v>
      </c>
      <c r="BI69" s="70"/>
      <c r="BJ69" s="70"/>
      <c r="BK69" s="70"/>
      <c r="BL69" s="70"/>
      <c r="BM69" s="71"/>
      <c r="BN69" s="71"/>
      <c r="BO69" s="71"/>
      <c r="BP69" s="72">
        <v>3</v>
      </c>
      <c r="BQ69" s="73"/>
      <c r="BR69" s="73"/>
      <c r="BS69" s="73"/>
      <c r="BT69" s="74"/>
      <c r="BU69" s="75"/>
      <c r="BV69" s="74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212">
        <v>39.648000000000003</v>
      </c>
      <c r="CJ69" s="51"/>
      <c r="CK69" s="65">
        <f>((CJ69/3.8)*6.7)/1000</f>
        <v>0</v>
      </c>
      <c r="CL69" s="51">
        <v>7438</v>
      </c>
      <c r="CM69" s="67">
        <f>((CL69*6.7)/1)/1000</f>
        <v>49.834600000000002</v>
      </c>
      <c r="CN69" s="67">
        <f>IF(A69="","",IF(CK69=0,CM69,CK69)/2.2)</f>
        <v>22.652090909090909</v>
      </c>
      <c r="CO69" s="67">
        <f>IF(A69="","",(CP69/$BD$4))</f>
        <v>493570.00220283389</v>
      </c>
      <c r="CP69" s="67">
        <f>IF(A69="","",IF(CJ69="",(AJ69*$BA$4),CJ69))</f>
        <v>1875602.92</v>
      </c>
      <c r="CQ69" s="64">
        <f>CN69-AU69</f>
        <v>0.15209090909090861</v>
      </c>
      <c r="CR69" s="67">
        <f>AY69-BA69</f>
        <v>18.600000000000001</v>
      </c>
      <c r="CS69" s="155"/>
      <c r="CT69" s="199"/>
      <c r="CU69" s="200"/>
      <c r="CV69" s="200"/>
      <c r="CW69" s="201"/>
      <c r="CY69" s="228" t="s">
        <v>697</v>
      </c>
      <c r="CZ69" s="228"/>
    </row>
    <row r="70" spans="1:104" s="18" customFormat="1" ht="13.8" thickBot="1" x14ac:dyDescent="0.3">
      <c r="A70" s="100">
        <v>3777</v>
      </c>
      <c r="B70" s="76" t="str">
        <f t="shared" si="3"/>
        <v>3777-4136-2</v>
      </c>
      <c r="C70" s="77">
        <v>26</v>
      </c>
      <c r="D70" s="83" t="s">
        <v>291</v>
      </c>
      <c r="E70" s="83" t="s">
        <v>278</v>
      </c>
      <c r="F70" s="83" t="s">
        <v>402</v>
      </c>
      <c r="G70" s="83" t="s">
        <v>435</v>
      </c>
      <c r="H70" s="76"/>
      <c r="I70" s="76"/>
      <c r="J70" s="78"/>
      <c r="K70" s="78"/>
      <c r="L70" s="78"/>
      <c r="M70" s="221"/>
      <c r="N70" s="78"/>
      <c r="O70" s="78"/>
      <c r="P70" s="76"/>
      <c r="Q70" s="221"/>
      <c r="R70" s="221"/>
      <c r="S70" s="76"/>
      <c r="T70" s="76"/>
      <c r="U70" s="76"/>
      <c r="V70" s="222"/>
      <c r="W70" s="222"/>
      <c r="X70" s="222"/>
      <c r="Y70" s="79"/>
      <c r="Z70" s="79"/>
      <c r="AA70" s="223"/>
      <c r="AB70" s="223"/>
      <c r="AC70" s="76"/>
      <c r="AD70" s="76"/>
      <c r="AE70" s="221"/>
      <c r="AF70" s="221"/>
      <c r="AG70" s="79"/>
      <c r="AH70" s="80">
        <v>2</v>
      </c>
      <c r="AI70" s="81">
        <v>44327</v>
      </c>
      <c r="AJ70" s="82" t="s">
        <v>299</v>
      </c>
      <c r="AK70" s="83" t="s">
        <v>216</v>
      </c>
      <c r="AL70" s="83" t="s">
        <v>208</v>
      </c>
      <c r="AM70" s="84">
        <v>0.91319444444444453</v>
      </c>
      <c r="AN70" s="84">
        <v>0.93055555555555547</v>
      </c>
      <c r="AO70" s="84">
        <v>5.9027777777777783E-2</v>
      </c>
      <c r="AP70" s="84">
        <v>6.5972222222222224E-2</v>
      </c>
      <c r="AQ70" s="229">
        <f>IF(AP70&lt;AM70,(AP70+1)-AM70,AP70-AM70)</f>
        <v>0.15277777777777779</v>
      </c>
      <c r="AR70" s="231">
        <f>IF(AO70&lt;AN70,(AO70+1)-AN70,AO70-AN70)</f>
        <v>0.12847222222222221</v>
      </c>
      <c r="AS70" s="86">
        <f>IF(AR70&lt;&gt;0,1,"")</f>
        <v>1</v>
      </c>
      <c r="AT70" s="87">
        <f>IF(AM70&lt;&gt;0,AM70-(6/24)+1440,"")</f>
        <v>1440.6631944444443</v>
      </c>
      <c r="AU70" s="230">
        <v>15.2</v>
      </c>
      <c r="AV70" s="89"/>
      <c r="AW70" s="89"/>
      <c r="AX70" s="89"/>
      <c r="AY70" s="88">
        <v>24.4</v>
      </c>
      <c r="AZ70" s="89"/>
      <c r="BA70" s="88">
        <v>6</v>
      </c>
      <c r="BB70" s="88"/>
      <c r="BC70" s="90" t="s">
        <v>466</v>
      </c>
      <c r="BD70" s="89">
        <f>BC70*0.0004536</f>
        <v>39.909542399999999</v>
      </c>
      <c r="BE70" s="91"/>
      <c r="BF70" s="92"/>
      <c r="BG70" s="92"/>
      <c r="BH70" s="80">
        <v>4</v>
      </c>
      <c r="BI70" s="93"/>
      <c r="BJ70" s="93"/>
      <c r="BK70" s="93"/>
      <c r="BL70" s="93"/>
      <c r="BM70" s="94"/>
      <c r="BN70" s="94"/>
      <c r="BO70" s="94"/>
      <c r="BP70" s="95">
        <v>4</v>
      </c>
      <c r="BQ70" s="96"/>
      <c r="BR70" s="96"/>
      <c r="BS70" s="96"/>
      <c r="BT70" s="97"/>
      <c r="BU70" s="98"/>
      <c r="BV70" s="97"/>
      <c r="BW70" s="76"/>
      <c r="BX70" s="76"/>
      <c r="BY70" s="76"/>
      <c r="BZ70" s="76"/>
      <c r="CA70" s="76"/>
      <c r="CB70" s="76"/>
      <c r="CC70" s="76"/>
      <c r="CD70" s="76"/>
      <c r="CE70" s="76"/>
      <c r="CF70" s="76"/>
      <c r="CG70" s="76"/>
      <c r="CH70" s="76"/>
      <c r="CI70" s="212">
        <v>39.993000000000002</v>
      </c>
      <c r="CJ70" s="76"/>
      <c r="CK70" s="89">
        <f>((CJ70/3.8)*6.7)/1000</f>
        <v>0</v>
      </c>
      <c r="CL70" s="76">
        <v>5016</v>
      </c>
      <c r="CM70" s="91">
        <f>((CL70*6.7)/1)/1000</f>
        <v>33.607200000000006</v>
      </c>
      <c r="CN70" s="91">
        <f>IF(A70="","",IF(CK70=0,CM70,CK70)/2.2)</f>
        <v>15.276000000000002</v>
      </c>
      <c r="CO70" s="91">
        <f>IF(A70="","",(CP70/$BD$4))</f>
        <v>493689.3661695093</v>
      </c>
      <c r="CP70" s="91">
        <f>IF(A70="","",IF(CJ70="",(AJ70*$BA$4),CJ70))</f>
        <v>1876056.5119999999</v>
      </c>
      <c r="CQ70" s="99">
        <f>CN70-AU70</f>
        <v>7.6000000000002288E-2</v>
      </c>
      <c r="CR70" s="91">
        <f>AY70-BA70</f>
        <v>18.399999999999999</v>
      </c>
      <c r="CS70" s="168"/>
      <c r="CT70" s="81"/>
      <c r="CU70" s="192"/>
      <c r="CV70" s="192"/>
      <c r="CW70" s="169"/>
      <c r="CY70" s="83" t="s">
        <v>697</v>
      </c>
      <c r="CZ70" s="83"/>
    </row>
    <row r="71" spans="1:104" s="18" customFormat="1" ht="13.8" hidden="1" thickBot="1" x14ac:dyDescent="0.3">
      <c r="A71" s="100"/>
      <c r="B71" s="76" t="str">
        <f t="shared" si="3"/>
        <v/>
      </c>
      <c r="C71" s="77"/>
      <c r="D71" s="83"/>
      <c r="E71" s="83"/>
      <c r="F71" s="83"/>
      <c r="G71" s="76"/>
      <c r="H71" s="76"/>
      <c r="I71" s="76"/>
      <c r="J71" s="78"/>
      <c r="K71" s="78"/>
      <c r="L71" s="78"/>
      <c r="M71" s="221"/>
      <c r="N71" s="78"/>
      <c r="O71" s="78"/>
      <c r="P71" s="76"/>
      <c r="Q71" s="221"/>
      <c r="R71" s="221"/>
      <c r="S71" s="76"/>
      <c r="T71" s="76"/>
      <c r="U71" s="76"/>
      <c r="V71" s="222"/>
      <c r="W71" s="222"/>
      <c r="X71" s="222"/>
      <c r="Y71" s="79"/>
      <c r="Z71" s="79"/>
      <c r="AA71" s="223"/>
      <c r="AB71" s="223"/>
      <c r="AC71" s="76"/>
      <c r="AD71" s="76"/>
      <c r="AE71" s="221"/>
      <c r="AF71" s="221"/>
      <c r="AG71" s="79"/>
      <c r="AH71" s="80">
        <v>3</v>
      </c>
      <c r="AI71" s="81"/>
      <c r="AJ71" s="82"/>
      <c r="AK71" s="83"/>
      <c r="AL71" s="83"/>
      <c r="AM71" s="84"/>
      <c r="AN71" s="84"/>
      <c r="AO71" s="84"/>
      <c r="AP71" s="84"/>
      <c r="AQ71" s="85">
        <f>IF(AP71&lt;AM71,(AP71+1)-AM71,AP71-AM71)</f>
        <v>0</v>
      </c>
      <c r="AR71" s="85">
        <f>IF(AO71&lt;AN71,(AO71+1)-AN71,AO71-AN71)</f>
        <v>0</v>
      </c>
      <c r="AS71" s="86" t="str">
        <f>IF(AR71&lt;&gt;0,1,"")</f>
        <v/>
      </c>
      <c r="AT71" s="87" t="str">
        <f>IF(AM71&lt;&gt;0,AM71-(6/24)+1440,"")</f>
        <v/>
      </c>
      <c r="AU71" s="88"/>
      <c r="AV71" s="89"/>
      <c r="AW71" s="89"/>
      <c r="AX71" s="89"/>
      <c r="AY71" s="88"/>
      <c r="AZ71" s="89"/>
      <c r="BA71" s="88"/>
      <c r="BB71" s="88"/>
      <c r="BC71" s="101"/>
      <c r="BD71" s="89">
        <f>BC71*0.0004536</f>
        <v>0</v>
      </c>
      <c r="BE71" s="91"/>
      <c r="BF71" s="92"/>
      <c r="BG71" s="92"/>
      <c r="BH71" s="80"/>
      <c r="BI71" s="93"/>
      <c r="BJ71" s="93"/>
      <c r="BK71" s="93"/>
      <c r="BL71" s="93"/>
      <c r="BM71" s="94"/>
      <c r="BN71" s="94"/>
      <c r="BO71" s="94"/>
      <c r="BP71" s="95"/>
      <c r="BQ71" s="96"/>
      <c r="BR71" s="96"/>
      <c r="BS71" s="96"/>
      <c r="BT71" s="97"/>
      <c r="BU71" s="98"/>
      <c r="BV71" s="97"/>
      <c r="BW71" s="76"/>
      <c r="BX71" s="76"/>
      <c r="BY71" s="76"/>
      <c r="BZ71" s="76"/>
      <c r="CA71" s="76"/>
      <c r="CB71" s="76"/>
      <c r="CC71" s="76"/>
      <c r="CD71" s="76"/>
      <c r="CE71" s="76"/>
      <c r="CF71" s="76"/>
      <c r="CG71" s="76"/>
      <c r="CH71" s="76"/>
      <c r="CI71" s="212"/>
      <c r="CJ71" s="76"/>
      <c r="CK71" s="89">
        <f>((CJ71/3.8)*6.7)/1000</f>
        <v>0</v>
      </c>
      <c r="CL71" s="76"/>
      <c r="CM71" s="91">
        <f>((CL71*6.7)/1)/1000</f>
        <v>0</v>
      </c>
      <c r="CN71" s="91" t="str">
        <f>IF(A71="","",IF(CK71=0,CM71,CK71)/2.2)</f>
        <v/>
      </c>
      <c r="CO71" s="91" t="str">
        <f>IF(A71="","",(CP71/$BD$4))</f>
        <v/>
      </c>
      <c r="CP71" s="91" t="str">
        <f>IF(A71="","",IF(CJ71="",(AJ71*$BA$4),CJ71))</f>
        <v/>
      </c>
      <c r="CQ71" s="99"/>
      <c r="CR71" s="91">
        <f>AY71-BA71</f>
        <v>0</v>
      </c>
      <c r="CS71" s="76" t="s">
        <v>142</v>
      </c>
      <c r="CT71" s="81"/>
      <c r="CU71" s="192"/>
      <c r="CV71" s="192"/>
      <c r="CW71" s="169"/>
      <c r="CY71" s="76"/>
      <c r="CZ71" s="76"/>
    </row>
    <row r="72" spans="1:104" s="18" customFormat="1" ht="13.8" hidden="1" thickBot="1" x14ac:dyDescent="0.3">
      <c r="A72" s="100"/>
      <c r="B72" s="76" t="str">
        <f t="shared" si="3"/>
        <v/>
      </c>
      <c r="C72" s="77"/>
      <c r="D72" s="83"/>
      <c r="E72" s="83"/>
      <c r="F72" s="83"/>
      <c r="G72" s="76"/>
      <c r="H72" s="76"/>
      <c r="I72" s="76"/>
      <c r="J72" s="78"/>
      <c r="K72" s="78"/>
      <c r="L72" s="78"/>
      <c r="M72" s="221"/>
      <c r="N72" s="78"/>
      <c r="O72" s="78"/>
      <c r="P72" s="76"/>
      <c r="Q72" s="221"/>
      <c r="R72" s="221"/>
      <c r="S72" s="76"/>
      <c r="T72" s="76"/>
      <c r="U72" s="76"/>
      <c r="V72" s="222"/>
      <c r="W72" s="222"/>
      <c r="X72" s="222"/>
      <c r="Y72" s="79"/>
      <c r="Z72" s="79"/>
      <c r="AA72" s="223"/>
      <c r="AB72" s="223"/>
      <c r="AC72" s="76"/>
      <c r="AD72" s="76"/>
      <c r="AE72" s="221"/>
      <c r="AF72" s="221"/>
      <c r="AG72" s="79"/>
      <c r="AH72" s="102">
        <v>4</v>
      </c>
      <c r="AI72" s="103"/>
      <c r="AJ72" s="104"/>
      <c r="AK72" s="105"/>
      <c r="AL72" s="106"/>
      <c r="AM72" s="107"/>
      <c r="AN72" s="107"/>
      <c r="AO72" s="107"/>
      <c r="AP72" s="107"/>
      <c r="AQ72" s="108">
        <f>IF(AP72&lt;AM72,(AP72+1)-AM72,AP72-AM72)</f>
        <v>0</v>
      </c>
      <c r="AR72" s="108">
        <f>IF(AO72&lt;AN72,(AO72+1)-AN72,AO72-AN72)</f>
        <v>0</v>
      </c>
      <c r="AS72" s="109" t="str">
        <f>IF(AR72&lt;&gt;0,1,"")</f>
        <v/>
      </c>
      <c r="AT72" s="110" t="str">
        <f>IF(AM72&lt;&gt;0,AM72-(6/24)+1440,"")</f>
        <v/>
      </c>
      <c r="AU72" s="111"/>
      <c r="AV72" s="112"/>
      <c r="AW72" s="112"/>
      <c r="AX72" s="112"/>
      <c r="AY72" s="111"/>
      <c r="AZ72" s="217"/>
      <c r="BA72" s="111"/>
      <c r="BB72" s="111"/>
      <c r="BC72" s="113"/>
      <c r="BD72" s="112">
        <f>BC72*0.0004536</f>
        <v>0</v>
      </c>
      <c r="BE72" s="114"/>
      <c r="BF72" s="115"/>
      <c r="BG72" s="115"/>
      <c r="BH72" s="102"/>
      <c r="BI72" s="116"/>
      <c r="BJ72" s="116"/>
      <c r="BK72" s="116"/>
      <c r="BL72" s="116"/>
      <c r="BM72" s="117"/>
      <c r="BN72" s="117"/>
      <c r="BO72" s="117"/>
      <c r="BP72" s="118"/>
      <c r="BQ72" s="119"/>
      <c r="BR72" s="119"/>
      <c r="BS72" s="119"/>
      <c r="BT72" s="120"/>
      <c r="BU72" s="121"/>
      <c r="BV72" s="120"/>
      <c r="BW72" s="122"/>
      <c r="BX72" s="122"/>
      <c r="BY72" s="122"/>
      <c r="BZ72" s="122"/>
      <c r="CA72" s="122"/>
      <c r="CB72" s="122"/>
      <c r="CC72" s="122"/>
      <c r="CD72" s="122"/>
      <c r="CE72" s="122"/>
      <c r="CF72" s="122"/>
      <c r="CG72" s="122"/>
      <c r="CH72" s="122"/>
      <c r="CI72" s="213"/>
      <c r="CJ72" s="122"/>
      <c r="CK72" s="112">
        <f>((CJ72/3.8)*6.7)/1000</f>
        <v>0</v>
      </c>
      <c r="CL72" s="122"/>
      <c r="CM72" s="114">
        <f>((CL72*6.7)/1)/1000</f>
        <v>0</v>
      </c>
      <c r="CN72" s="114" t="str">
        <f>IF(A72="","",IF(CK72=0,CM72,CK72)/2.2)</f>
        <v/>
      </c>
      <c r="CO72" s="114" t="str">
        <f>IF(A72="","",(CP72/$BD$4))</f>
        <v/>
      </c>
      <c r="CP72" s="114" t="str">
        <f>IF(A72="","",IF(CJ72="",(AJ72*$BA$4),CJ72))</f>
        <v/>
      </c>
      <c r="CQ72" s="123"/>
      <c r="CR72" s="114">
        <f>AY72-BA72</f>
        <v>0</v>
      </c>
      <c r="CS72" s="122"/>
      <c r="CT72" s="202"/>
      <c r="CU72" s="203"/>
      <c r="CV72" s="203"/>
      <c r="CW72" s="204"/>
      <c r="CY72" s="76"/>
      <c r="CZ72" s="76"/>
    </row>
    <row r="73" spans="1:104" s="18" customFormat="1" ht="13.8" hidden="1" thickBot="1" x14ac:dyDescent="0.3">
      <c r="A73" s="124"/>
      <c r="B73" s="125" t="str">
        <f t="shared" si="3"/>
        <v/>
      </c>
      <c r="C73" s="126"/>
      <c r="D73" s="127"/>
      <c r="E73" s="127"/>
      <c r="F73" s="127"/>
      <c r="G73" s="127"/>
      <c r="H73" s="127"/>
      <c r="I73" s="128"/>
      <c r="J73" s="128"/>
      <c r="K73" s="128"/>
      <c r="L73" s="128"/>
      <c r="M73" s="224"/>
      <c r="N73" s="128"/>
      <c r="O73" s="128"/>
      <c r="P73" s="125"/>
      <c r="Q73" s="224"/>
      <c r="R73" s="224"/>
      <c r="S73" s="125"/>
      <c r="T73" s="125"/>
      <c r="U73" s="125"/>
      <c r="V73" s="225"/>
      <c r="W73" s="225"/>
      <c r="X73" s="225"/>
      <c r="Y73" s="129"/>
      <c r="Z73" s="129"/>
      <c r="AA73" s="226"/>
      <c r="AB73" s="226"/>
      <c r="AC73" s="125"/>
      <c r="AD73" s="125"/>
      <c r="AE73" s="224"/>
      <c r="AF73" s="224"/>
      <c r="AG73" s="130"/>
      <c r="AH73" s="238" t="s">
        <v>141</v>
      </c>
      <c r="AI73" s="239"/>
      <c r="AJ73" s="131"/>
      <c r="AK73" s="132"/>
      <c r="AL73" s="132"/>
      <c r="AM73" s="132"/>
      <c r="AN73" s="132"/>
      <c r="AO73" s="132"/>
      <c r="AP73" s="133"/>
      <c r="AQ73" s="133">
        <f>SUM(AQ69:AQ72)</f>
        <v>0.29861111111111116</v>
      </c>
      <c r="AR73" s="133">
        <f>SUM(AR69:AR72)</f>
        <v>0.25347222222222221</v>
      </c>
      <c r="AS73" s="134">
        <f>SUM(AS69:AS72)</f>
        <v>2</v>
      </c>
      <c r="AT73" s="134"/>
      <c r="AU73" s="132"/>
      <c r="AV73" s="135"/>
      <c r="AW73" s="135"/>
      <c r="AX73" s="135"/>
      <c r="AY73" s="132"/>
      <c r="AZ73" s="132"/>
      <c r="BA73" s="132"/>
      <c r="BB73" s="132"/>
      <c r="BC73" s="136"/>
      <c r="BD73" s="135"/>
      <c r="BE73" s="135"/>
      <c r="BF73" s="137"/>
      <c r="BG73" s="137"/>
      <c r="BH73" s="239"/>
      <c r="BI73" s="239"/>
      <c r="BJ73" s="239"/>
      <c r="BK73" s="138"/>
      <c r="BL73" s="138"/>
      <c r="BM73" s="138"/>
      <c r="BN73" s="138"/>
      <c r="BO73" s="138"/>
      <c r="BP73" s="139"/>
      <c r="BQ73" s="139"/>
      <c r="BR73" s="139"/>
      <c r="BS73" s="139"/>
      <c r="BT73" s="140"/>
      <c r="BU73" s="140"/>
      <c r="BV73" s="140"/>
      <c r="BW73" s="132"/>
      <c r="BX73" s="132"/>
      <c r="BY73" s="132"/>
      <c r="BZ73" s="132"/>
      <c r="CA73" s="132"/>
      <c r="CB73" s="132"/>
      <c r="CC73" s="132"/>
      <c r="CD73" s="132"/>
      <c r="CE73" s="132"/>
      <c r="CF73" s="132"/>
      <c r="CG73" s="132"/>
      <c r="CH73" s="132"/>
      <c r="CI73" s="214"/>
      <c r="CJ73" s="132"/>
      <c r="CK73" s="135">
        <f>SUM(CK69:CK72)</f>
        <v>0</v>
      </c>
      <c r="CL73" s="132"/>
      <c r="CM73" s="135">
        <f>SUM(CM69:CM72)</f>
        <v>83.441800000000001</v>
      </c>
      <c r="CN73" s="135">
        <f>SUM(CN69:CN72)</f>
        <v>37.928090909090912</v>
      </c>
      <c r="CO73" s="135">
        <f>SUM(CO69:CO72)</f>
        <v>987259.36837234325</v>
      </c>
      <c r="CP73" s="135">
        <f>SUM(CP69:CP72)</f>
        <v>3751659.432</v>
      </c>
      <c r="CQ73" s="135">
        <f>SUM(CQ69:CQ72)</f>
        <v>0.2280909090909109</v>
      </c>
      <c r="CR73" s="132"/>
      <c r="CS73" s="132"/>
      <c r="CT73" s="132"/>
      <c r="CU73" s="132"/>
      <c r="CV73" s="132"/>
      <c r="CW73" s="141"/>
      <c r="CY73" s="214"/>
      <c r="CZ73" s="214"/>
    </row>
    <row r="74" spans="1:104" s="18" customFormat="1" x14ac:dyDescent="0.25">
      <c r="A74" s="50">
        <v>3778</v>
      </c>
      <c r="B74" s="51" t="str">
        <f t="shared" si="3"/>
        <v>3778-4167-1</v>
      </c>
      <c r="C74" s="52">
        <v>26</v>
      </c>
      <c r="D74" s="53" t="s">
        <v>283</v>
      </c>
      <c r="E74" s="53" t="s">
        <v>206</v>
      </c>
      <c r="F74" s="53" t="s">
        <v>467</v>
      </c>
      <c r="G74" s="53" t="s">
        <v>468</v>
      </c>
      <c r="H74" s="53"/>
      <c r="I74" s="70"/>
      <c r="J74" s="54"/>
      <c r="K74" s="54"/>
      <c r="L74" s="54"/>
      <c r="M74" s="218"/>
      <c r="N74" s="54"/>
      <c r="O74" s="54"/>
      <c r="P74" s="51"/>
      <c r="Q74" s="218"/>
      <c r="R74" s="218"/>
      <c r="S74" s="51"/>
      <c r="T74" s="51"/>
      <c r="U74" s="51"/>
      <c r="V74" s="219"/>
      <c r="W74" s="219"/>
      <c r="X74" s="220"/>
      <c r="Y74" s="55"/>
      <c r="Z74" s="55"/>
      <c r="AA74" s="219"/>
      <c r="AB74" s="219"/>
      <c r="AC74" s="51"/>
      <c r="AD74" s="51"/>
      <c r="AE74" s="218"/>
      <c r="AF74" s="218"/>
      <c r="AG74" s="55"/>
      <c r="AH74" s="56">
        <v>1</v>
      </c>
      <c r="AI74" s="57">
        <v>44328</v>
      </c>
      <c r="AJ74" s="58" t="s">
        <v>355</v>
      </c>
      <c r="AK74" s="59" t="s">
        <v>208</v>
      </c>
      <c r="AL74" s="59" t="s">
        <v>346</v>
      </c>
      <c r="AM74" s="60">
        <v>0.27430555555555552</v>
      </c>
      <c r="AN74" s="60">
        <v>0.28819444444444448</v>
      </c>
      <c r="AO74" s="60">
        <v>0.38194444444444442</v>
      </c>
      <c r="AP74" s="60">
        <v>0.3923611111111111</v>
      </c>
      <c r="AQ74" s="61">
        <f>IF(AP74&lt;AM74,(AP74+1)-AM74,AP74-AM74)</f>
        <v>0.11805555555555558</v>
      </c>
      <c r="AR74" s="61">
        <f>IF(AO74&lt;AN74,(AO74+1)-AN74,AO74-AN74)</f>
        <v>9.3749999999999944E-2</v>
      </c>
      <c r="AS74" s="62">
        <f>IF(AR74&lt;&gt;0,1,"")</f>
        <v>1</v>
      </c>
      <c r="AT74" s="63">
        <f>IF(AM74&lt;&gt;0,AM74-(6/24)+1440,"")</f>
        <v>1440.0243055555557</v>
      </c>
      <c r="AU74" s="88">
        <v>17.8</v>
      </c>
      <c r="AV74" s="65"/>
      <c r="AW74" s="65"/>
      <c r="AX74" s="65"/>
      <c r="AY74" s="64">
        <v>23.4</v>
      </c>
      <c r="AZ74" s="216"/>
      <c r="BA74" s="88">
        <v>9.6</v>
      </c>
      <c r="BB74" s="66"/>
      <c r="BC74" s="90" t="s">
        <v>469</v>
      </c>
      <c r="BD74" s="89">
        <f>BC74*0.0004536</f>
        <v>39.162463200000005</v>
      </c>
      <c r="BE74" s="67"/>
      <c r="BF74" s="68"/>
      <c r="BG74" s="68"/>
      <c r="BH74" s="69">
        <v>3</v>
      </c>
      <c r="BI74" s="70"/>
      <c r="BJ74" s="70"/>
      <c r="BK74" s="70"/>
      <c r="BL74" s="70"/>
      <c r="BM74" s="71"/>
      <c r="BN74" s="71"/>
      <c r="BO74" s="71"/>
      <c r="BP74" s="72">
        <v>3</v>
      </c>
      <c r="BQ74" s="73"/>
      <c r="BR74" s="73"/>
      <c r="BS74" s="73"/>
      <c r="BT74" s="74"/>
      <c r="BU74" s="75"/>
      <c r="BV74" s="74"/>
      <c r="BW74" s="51"/>
      <c r="BX74" s="51"/>
      <c r="BY74" s="51"/>
      <c r="BZ74" s="51"/>
      <c r="CA74" s="51"/>
      <c r="CB74" s="51"/>
      <c r="CC74" s="51"/>
      <c r="CD74" s="51"/>
      <c r="CE74" s="51"/>
      <c r="CF74" s="51"/>
      <c r="CG74" s="51"/>
      <c r="CH74" s="51"/>
      <c r="CI74" s="212">
        <v>39.161999999999999</v>
      </c>
      <c r="CJ74" s="51"/>
      <c r="CK74" s="65">
        <f>((CJ74/3.8)*6.7)/1000</f>
        <v>0</v>
      </c>
      <c r="CL74" s="51">
        <v>5781</v>
      </c>
      <c r="CM74" s="67">
        <f>((CL74*6.7)/1)/1000</f>
        <v>38.732700000000001</v>
      </c>
      <c r="CN74" s="67">
        <f>IF(A74="","",IF(CK74=0,CM74,CK74)/2.2)</f>
        <v>17.605772727272726</v>
      </c>
      <c r="CO74" s="67">
        <f>IF(A74="","",(CP74/$BD$4))</f>
        <v>497389.64913644711</v>
      </c>
      <c r="CP74" s="67">
        <f>IF(A74="","",IF(CJ74="",(AJ74*$BA$4),CJ74))</f>
        <v>1890117.8639999998</v>
      </c>
      <c r="CQ74" s="64">
        <f>CN74-AU74</f>
        <v>-0.19422727272727514</v>
      </c>
      <c r="CR74" s="67">
        <f>AY74-BA74</f>
        <v>13.799999999999999</v>
      </c>
      <c r="CS74" s="155"/>
      <c r="CT74" s="199"/>
      <c r="CU74" s="200"/>
      <c r="CV74" s="200"/>
      <c r="CW74" s="201"/>
      <c r="CY74" s="228" t="s">
        <v>697</v>
      </c>
      <c r="CZ74" s="228"/>
    </row>
    <row r="75" spans="1:104" s="18" customFormat="1" x14ac:dyDescent="0.25">
      <c r="A75" s="100">
        <v>3778</v>
      </c>
      <c r="B75" s="76" t="str">
        <f t="shared" si="3"/>
        <v>3778-4173-2</v>
      </c>
      <c r="C75" s="77">
        <v>26</v>
      </c>
      <c r="D75" s="83" t="s">
        <v>283</v>
      </c>
      <c r="E75" s="83" t="s">
        <v>206</v>
      </c>
      <c r="F75" s="83" t="s">
        <v>467</v>
      </c>
      <c r="G75" s="83" t="s">
        <v>468</v>
      </c>
      <c r="H75" s="76"/>
      <c r="I75" s="76"/>
      <c r="J75" s="78"/>
      <c r="K75" s="78"/>
      <c r="L75" s="78"/>
      <c r="M75" s="221"/>
      <c r="N75" s="78"/>
      <c r="O75" s="78"/>
      <c r="P75" s="76"/>
      <c r="Q75" s="221"/>
      <c r="R75" s="221"/>
      <c r="S75" s="76"/>
      <c r="T75" s="76"/>
      <c r="U75" s="76"/>
      <c r="V75" s="222"/>
      <c r="W75" s="222"/>
      <c r="X75" s="222"/>
      <c r="Y75" s="79"/>
      <c r="Z75" s="79"/>
      <c r="AA75" s="223"/>
      <c r="AB75" s="223"/>
      <c r="AC75" s="76"/>
      <c r="AD75" s="76"/>
      <c r="AE75" s="221"/>
      <c r="AF75" s="221"/>
      <c r="AG75" s="79"/>
      <c r="AH75" s="80">
        <v>2</v>
      </c>
      <c r="AI75" s="81">
        <v>44328</v>
      </c>
      <c r="AJ75" s="82" t="s">
        <v>356</v>
      </c>
      <c r="AK75" s="83" t="s">
        <v>346</v>
      </c>
      <c r="AL75" s="83" t="s">
        <v>345</v>
      </c>
      <c r="AM75" s="84">
        <v>0.44791666666666669</v>
      </c>
      <c r="AN75" s="84">
        <v>0.46180555555555558</v>
      </c>
      <c r="AO75" s="84">
        <v>0.51736111111111105</v>
      </c>
      <c r="AP75" s="84">
        <v>0.53125</v>
      </c>
      <c r="AQ75" s="229">
        <f>IF(AP75&lt;AM75,(AP75+1)-AM75,AP75-AM75)</f>
        <v>8.3333333333333315E-2</v>
      </c>
      <c r="AR75" s="231">
        <f>IF(AO75&lt;AN75,(AO75+1)-AN75,AO75-AN75)</f>
        <v>5.5555555555555469E-2</v>
      </c>
      <c r="AS75" s="86">
        <f>IF(AR75&lt;&gt;0,1,"")</f>
        <v>1</v>
      </c>
      <c r="AT75" s="87">
        <f>IF(AM75&lt;&gt;0,AM75-(6/24)+1440,"")</f>
        <v>1440.1979166666667</v>
      </c>
      <c r="AU75" s="230">
        <v>4.0999999999999996</v>
      </c>
      <c r="AV75" s="89"/>
      <c r="AW75" s="89"/>
      <c r="AX75" s="89"/>
      <c r="AY75" s="88">
        <v>14</v>
      </c>
      <c r="AZ75" s="89"/>
      <c r="BA75" s="88">
        <v>5.6</v>
      </c>
      <c r="BB75" s="88"/>
      <c r="BC75" s="90" t="s">
        <v>470</v>
      </c>
      <c r="BD75" s="89">
        <f>BC75*0.0004536</f>
        <v>31.330514880000003</v>
      </c>
      <c r="BE75" s="91"/>
      <c r="BF75" s="92"/>
      <c r="BG75" s="92"/>
      <c r="BH75" s="80">
        <v>4</v>
      </c>
      <c r="BI75" s="93"/>
      <c r="BJ75" s="93"/>
      <c r="BK75" s="93"/>
      <c r="BL75" s="93"/>
      <c r="BM75" s="94"/>
      <c r="BN75" s="94"/>
      <c r="BO75" s="94"/>
      <c r="BP75" s="95">
        <v>4</v>
      </c>
      <c r="BQ75" s="96"/>
      <c r="BR75" s="96"/>
      <c r="BS75" s="96"/>
      <c r="BT75" s="97"/>
      <c r="BU75" s="98"/>
      <c r="BV75" s="97"/>
      <c r="BW75" s="76"/>
      <c r="BX75" s="76"/>
      <c r="BY75" s="76"/>
      <c r="BZ75" s="76"/>
      <c r="CA75" s="76"/>
      <c r="CB75" s="76"/>
      <c r="CC75" s="76"/>
      <c r="CD75" s="76"/>
      <c r="CE75" s="76"/>
      <c r="CF75" s="76"/>
      <c r="CG75" s="76"/>
      <c r="CH75" s="76"/>
      <c r="CI75" s="212">
        <v>31.33</v>
      </c>
      <c r="CJ75" s="76">
        <v>5910</v>
      </c>
      <c r="CK75" s="89">
        <f>((CJ75/3.8)*6.7)/1000</f>
        <v>10.420263157894736</v>
      </c>
      <c r="CL75" s="76"/>
      <c r="CM75" s="91">
        <f>((CL75*6.7)/1)/1000</f>
        <v>0</v>
      </c>
      <c r="CN75" s="91">
        <f>IF(A75="","",IF(CK75=0,CM75,CK75)/2.2)</f>
        <v>4.7364832535885162</v>
      </c>
      <c r="CO75" s="91">
        <f>IF(A75="","",(CP75/$BD$4))</f>
        <v>1555.2325505116767</v>
      </c>
      <c r="CP75" s="91">
        <f>IF(A75="","",IF(CJ75="",(AJ75*$BA$4),CJ75))</f>
        <v>5910</v>
      </c>
      <c r="CQ75" s="99">
        <f>CN75-AU75</f>
        <v>0.63648325358851654</v>
      </c>
      <c r="CR75" s="91">
        <f>AY75-BA75</f>
        <v>8.4</v>
      </c>
      <c r="CS75" s="168"/>
      <c r="CT75" s="81"/>
      <c r="CU75" s="192"/>
      <c r="CV75" s="192"/>
      <c r="CW75" s="169"/>
      <c r="CY75" s="83" t="s">
        <v>697</v>
      </c>
      <c r="CZ75" s="83"/>
    </row>
    <row r="76" spans="1:104" s="18" customFormat="1" ht="13.8" thickBot="1" x14ac:dyDescent="0.3">
      <c r="A76" s="100">
        <v>3778</v>
      </c>
      <c r="B76" s="76" t="str">
        <f t="shared" si="3"/>
        <v>3778-4168-3</v>
      </c>
      <c r="C76" s="77">
        <v>26</v>
      </c>
      <c r="D76" s="83" t="s">
        <v>283</v>
      </c>
      <c r="E76" s="83" t="s">
        <v>206</v>
      </c>
      <c r="F76" s="83" t="s">
        <v>467</v>
      </c>
      <c r="G76" s="76" t="s">
        <v>468</v>
      </c>
      <c r="H76" s="76"/>
      <c r="I76" s="76"/>
      <c r="J76" s="78"/>
      <c r="K76" s="78"/>
      <c r="L76" s="78"/>
      <c r="M76" s="221"/>
      <c r="N76" s="78"/>
      <c r="O76" s="78"/>
      <c r="P76" s="76"/>
      <c r="Q76" s="221"/>
      <c r="R76" s="221"/>
      <c r="S76" s="76"/>
      <c r="T76" s="76"/>
      <c r="U76" s="76"/>
      <c r="V76" s="222"/>
      <c r="W76" s="222"/>
      <c r="X76" s="222"/>
      <c r="Y76" s="79"/>
      <c r="Z76" s="79"/>
      <c r="AA76" s="223"/>
      <c r="AB76" s="223"/>
      <c r="AC76" s="76"/>
      <c r="AD76" s="76"/>
      <c r="AE76" s="221"/>
      <c r="AF76" s="221"/>
      <c r="AG76" s="79"/>
      <c r="AH76" s="80">
        <v>3</v>
      </c>
      <c r="AI76" s="81">
        <v>44328</v>
      </c>
      <c r="AJ76" s="82" t="s">
        <v>357</v>
      </c>
      <c r="AK76" s="83" t="s">
        <v>345</v>
      </c>
      <c r="AL76" s="83" t="s">
        <v>208</v>
      </c>
      <c r="AM76" s="84">
        <v>0.55555555555555558</v>
      </c>
      <c r="AN76" s="84">
        <v>0.56944444444444442</v>
      </c>
      <c r="AO76" s="84">
        <v>0.65625</v>
      </c>
      <c r="AP76" s="84">
        <v>0.66666666666666663</v>
      </c>
      <c r="AQ76" s="85">
        <f>IF(AP76&lt;AM76,(AP76+1)-AM76,AP76-AM76)</f>
        <v>0.11111111111111105</v>
      </c>
      <c r="AR76" s="85">
        <f>IF(AO76&lt;AN76,(AO76+1)-AN76,AO76-AN76)</f>
        <v>8.680555555555558E-2</v>
      </c>
      <c r="AS76" s="86">
        <f>IF(AR76&lt;&gt;0,1,"")</f>
        <v>1</v>
      </c>
      <c r="AT76" s="87">
        <f>IF(AM76&lt;&gt;0,AM76-(6/24)+1440,"")</f>
        <v>1440.3055555555557</v>
      </c>
      <c r="AU76" s="88">
        <v>11.6</v>
      </c>
      <c r="AV76" s="89"/>
      <c r="AW76" s="89"/>
      <c r="AX76" s="89"/>
      <c r="AY76" s="88">
        <v>17.3</v>
      </c>
      <c r="AZ76" s="89"/>
      <c r="BA76" s="88">
        <v>5.2</v>
      </c>
      <c r="BB76" s="88"/>
      <c r="BC76" s="90" t="s">
        <v>471</v>
      </c>
      <c r="BD76" s="89">
        <f>BC76*0.0004536</f>
        <v>34.2454392</v>
      </c>
      <c r="BE76" s="91"/>
      <c r="BF76" s="92"/>
      <c r="BG76" s="92"/>
      <c r="BH76" s="80"/>
      <c r="BI76" s="93"/>
      <c r="BJ76" s="93"/>
      <c r="BK76" s="93"/>
      <c r="BL76" s="93"/>
      <c r="BM76" s="94"/>
      <c r="BN76" s="94"/>
      <c r="BO76" s="94"/>
      <c r="BP76" s="95"/>
      <c r="BQ76" s="96"/>
      <c r="BR76" s="96"/>
      <c r="BS76" s="96"/>
      <c r="BT76" s="97"/>
      <c r="BU76" s="98"/>
      <c r="BV76" s="97"/>
      <c r="BW76" s="76"/>
      <c r="BX76" s="76"/>
      <c r="BY76" s="76"/>
      <c r="BZ76" s="76"/>
      <c r="CA76" s="76"/>
      <c r="CB76" s="76"/>
      <c r="CC76" s="76"/>
      <c r="CD76" s="76"/>
      <c r="CE76" s="76"/>
      <c r="CF76" s="76"/>
      <c r="CG76" s="76"/>
      <c r="CH76" s="76"/>
      <c r="CI76" s="212">
        <v>34.424999999999997</v>
      </c>
      <c r="CJ76" s="76"/>
      <c r="CK76" s="89">
        <f>((CJ76/3.8)*6.7)/1000</f>
        <v>0</v>
      </c>
      <c r="CL76" s="76">
        <v>3811</v>
      </c>
      <c r="CM76" s="91">
        <f>((CL76*6.7)/1)/1000</f>
        <v>25.5337</v>
      </c>
      <c r="CN76" s="91">
        <f>IF(A76="","",IF(CK76=0,CM76,CK76)/2.2)</f>
        <v>11.606227272727272</v>
      </c>
      <c r="CO76" s="91">
        <f>IF(A76="","",(CP76/$BD$4))</f>
        <v>497509.01310312253</v>
      </c>
      <c r="CP76" s="91">
        <f>IF(A76="","",IF(CJ76="",(AJ76*$BA$4),CJ76))</f>
        <v>1890571.456</v>
      </c>
      <c r="CQ76" s="99">
        <f>CN76-AU76</f>
        <v>6.2272727272727479E-3</v>
      </c>
      <c r="CR76" s="91">
        <f>AY76-BA76</f>
        <v>12.100000000000001</v>
      </c>
      <c r="CS76" s="76"/>
      <c r="CT76" s="81"/>
      <c r="CU76" s="192"/>
      <c r="CV76" s="192"/>
      <c r="CW76" s="169"/>
      <c r="CY76" s="83" t="s">
        <v>697</v>
      </c>
      <c r="CZ76" s="76"/>
    </row>
    <row r="77" spans="1:104" s="18" customFormat="1" ht="13.8" hidden="1" thickBot="1" x14ac:dyDescent="0.3">
      <c r="A77" s="100"/>
      <c r="B77" s="76" t="str">
        <f t="shared" si="3"/>
        <v/>
      </c>
      <c r="C77" s="77"/>
      <c r="D77" s="83"/>
      <c r="E77" s="83"/>
      <c r="F77" s="83"/>
      <c r="G77" s="76"/>
      <c r="H77" s="76"/>
      <c r="I77" s="76"/>
      <c r="J77" s="78"/>
      <c r="K77" s="78"/>
      <c r="L77" s="78"/>
      <c r="M77" s="221"/>
      <c r="N77" s="78"/>
      <c r="O77" s="78"/>
      <c r="P77" s="76"/>
      <c r="Q77" s="221"/>
      <c r="R77" s="221"/>
      <c r="S77" s="76"/>
      <c r="T77" s="76"/>
      <c r="U77" s="76"/>
      <c r="V77" s="222"/>
      <c r="W77" s="222"/>
      <c r="X77" s="222"/>
      <c r="Y77" s="79"/>
      <c r="Z77" s="79"/>
      <c r="AA77" s="223"/>
      <c r="AB77" s="223"/>
      <c r="AC77" s="76"/>
      <c r="AD77" s="76"/>
      <c r="AE77" s="221"/>
      <c r="AF77" s="221"/>
      <c r="AG77" s="79"/>
      <c r="AH77" s="102">
        <v>4</v>
      </c>
      <c r="AI77" s="103"/>
      <c r="AJ77" s="104"/>
      <c r="AK77" s="105"/>
      <c r="AL77" s="106"/>
      <c r="AM77" s="107"/>
      <c r="AN77" s="107"/>
      <c r="AO77" s="107"/>
      <c r="AP77" s="107"/>
      <c r="AQ77" s="108">
        <f>IF(AP77&lt;AM77,(AP77+1)-AM77,AP77-AM77)</f>
        <v>0</v>
      </c>
      <c r="AR77" s="108">
        <f>IF(AO77&lt;AN77,(AO77+1)-AN77,AO77-AN77)</f>
        <v>0</v>
      </c>
      <c r="AS77" s="109" t="str">
        <f>IF(AR77&lt;&gt;0,1,"")</f>
        <v/>
      </c>
      <c r="AT77" s="110" t="str">
        <f>IF(AM77&lt;&gt;0,AM77-(6/24)+1440,"")</f>
        <v/>
      </c>
      <c r="AU77" s="111"/>
      <c r="AV77" s="112"/>
      <c r="AW77" s="112"/>
      <c r="AX77" s="112"/>
      <c r="AY77" s="111"/>
      <c r="AZ77" s="217"/>
      <c r="BA77" s="111"/>
      <c r="BB77" s="111"/>
      <c r="BC77" s="113"/>
      <c r="BD77" s="112">
        <f>BC77*0.0004536</f>
        <v>0</v>
      </c>
      <c r="BE77" s="114"/>
      <c r="BF77" s="115"/>
      <c r="BG77" s="115"/>
      <c r="BH77" s="102"/>
      <c r="BI77" s="116"/>
      <c r="BJ77" s="116"/>
      <c r="BK77" s="116"/>
      <c r="BL77" s="116"/>
      <c r="BM77" s="117"/>
      <c r="BN77" s="117"/>
      <c r="BO77" s="117"/>
      <c r="BP77" s="118"/>
      <c r="BQ77" s="119"/>
      <c r="BR77" s="119"/>
      <c r="BS77" s="119"/>
      <c r="BT77" s="120"/>
      <c r="BU77" s="121"/>
      <c r="BV77" s="120"/>
      <c r="BW77" s="122"/>
      <c r="BX77" s="122"/>
      <c r="BY77" s="122"/>
      <c r="BZ77" s="122"/>
      <c r="CA77" s="122"/>
      <c r="CB77" s="122"/>
      <c r="CC77" s="122"/>
      <c r="CD77" s="122"/>
      <c r="CE77" s="122"/>
      <c r="CF77" s="122"/>
      <c r="CG77" s="122"/>
      <c r="CH77" s="122"/>
      <c r="CI77" s="213"/>
      <c r="CJ77" s="122"/>
      <c r="CK77" s="112">
        <f>((CJ77/3.8)*6.7)/1000</f>
        <v>0</v>
      </c>
      <c r="CL77" s="122"/>
      <c r="CM77" s="114">
        <f>((CL77*6.7)/1)/1000</f>
        <v>0</v>
      </c>
      <c r="CN77" s="114" t="str">
        <f>IF(A77="","",IF(CK77=0,CM77,CK77)/2.2)</f>
        <v/>
      </c>
      <c r="CO77" s="114" t="str">
        <f>IF(A77="","",(CP77/$BD$4))</f>
        <v/>
      </c>
      <c r="CP77" s="114" t="str">
        <f>IF(A77="","",IF(CJ77="",(AJ77*$BA$4),CJ77))</f>
        <v/>
      </c>
      <c r="CQ77" s="123"/>
      <c r="CR77" s="114">
        <f>AY77-BA77</f>
        <v>0</v>
      </c>
      <c r="CS77" s="122" t="s">
        <v>142</v>
      </c>
      <c r="CT77" s="202"/>
      <c r="CU77" s="203"/>
      <c r="CV77" s="203"/>
      <c r="CW77" s="204"/>
      <c r="CY77" s="76"/>
      <c r="CZ77" s="76"/>
    </row>
    <row r="78" spans="1:104" s="18" customFormat="1" ht="13.8" hidden="1" thickBot="1" x14ac:dyDescent="0.3">
      <c r="A78" s="124"/>
      <c r="B78" s="125" t="str">
        <f t="shared" si="3"/>
        <v/>
      </c>
      <c r="C78" s="126"/>
      <c r="D78" s="127"/>
      <c r="E78" s="127"/>
      <c r="F78" s="127"/>
      <c r="G78" s="127"/>
      <c r="H78" s="127"/>
      <c r="I78" s="128"/>
      <c r="J78" s="128"/>
      <c r="K78" s="128"/>
      <c r="L78" s="128"/>
      <c r="M78" s="224"/>
      <c r="N78" s="128"/>
      <c r="O78" s="128"/>
      <c r="P78" s="125"/>
      <c r="Q78" s="224"/>
      <c r="R78" s="224"/>
      <c r="S78" s="125"/>
      <c r="T78" s="125"/>
      <c r="U78" s="125"/>
      <c r="V78" s="225"/>
      <c r="W78" s="225"/>
      <c r="X78" s="225"/>
      <c r="Y78" s="129"/>
      <c r="Z78" s="129"/>
      <c r="AA78" s="226"/>
      <c r="AB78" s="226"/>
      <c r="AC78" s="125"/>
      <c r="AD78" s="125"/>
      <c r="AE78" s="224"/>
      <c r="AF78" s="224"/>
      <c r="AG78" s="130"/>
      <c r="AH78" s="238" t="s">
        <v>141</v>
      </c>
      <c r="AI78" s="239"/>
      <c r="AJ78" s="131"/>
      <c r="AK78" s="132"/>
      <c r="AL78" s="132"/>
      <c r="AM78" s="132"/>
      <c r="AN78" s="132"/>
      <c r="AO78" s="132"/>
      <c r="AP78" s="133"/>
      <c r="AQ78" s="133">
        <f>SUM(AQ74:AQ77)</f>
        <v>0.31249999999999994</v>
      </c>
      <c r="AR78" s="133">
        <f>SUM(AR74:AR77)</f>
        <v>0.23611111111111099</v>
      </c>
      <c r="AS78" s="134">
        <f>SUM(AS74:AS77)</f>
        <v>3</v>
      </c>
      <c r="AT78" s="134"/>
      <c r="AU78" s="132"/>
      <c r="AV78" s="135"/>
      <c r="AW78" s="135"/>
      <c r="AX78" s="135"/>
      <c r="AY78" s="132"/>
      <c r="AZ78" s="132"/>
      <c r="BA78" s="132"/>
      <c r="BB78" s="132"/>
      <c r="BC78" s="136"/>
      <c r="BD78" s="135"/>
      <c r="BE78" s="135"/>
      <c r="BF78" s="137"/>
      <c r="BG78" s="137"/>
      <c r="BH78" s="239"/>
      <c r="BI78" s="239"/>
      <c r="BJ78" s="239"/>
      <c r="BK78" s="138"/>
      <c r="BL78" s="138"/>
      <c r="BM78" s="138"/>
      <c r="BN78" s="138"/>
      <c r="BO78" s="138"/>
      <c r="BP78" s="139"/>
      <c r="BQ78" s="139"/>
      <c r="BR78" s="139"/>
      <c r="BS78" s="139"/>
      <c r="BT78" s="140"/>
      <c r="BU78" s="140"/>
      <c r="BV78" s="140"/>
      <c r="BW78" s="132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214"/>
      <c r="CJ78" s="132"/>
      <c r="CK78" s="135">
        <f>SUM(CK74:CK77)</f>
        <v>10.420263157894736</v>
      </c>
      <c r="CL78" s="132"/>
      <c r="CM78" s="135">
        <f>SUM(CM74:CM77)</f>
        <v>64.266400000000004</v>
      </c>
      <c r="CN78" s="135">
        <f>SUM(CN74:CN77)</f>
        <v>33.948483253588513</v>
      </c>
      <c r="CO78" s="135">
        <f>SUM(CO74:CO77)</f>
        <v>996453.89479008131</v>
      </c>
      <c r="CP78" s="135">
        <f>SUM(CP74:CP77)</f>
        <v>3786599.32</v>
      </c>
      <c r="CQ78" s="135">
        <f>SUM(CQ74:CQ77)</f>
        <v>0.44848325358851415</v>
      </c>
      <c r="CR78" s="132"/>
      <c r="CS78" s="132"/>
      <c r="CT78" s="132"/>
      <c r="CU78" s="132"/>
      <c r="CV78" s="132"/>
      <c r="CW78" s="141"/>
      <c r="CY78" s="214"/>
      <c r="CZ78" s="214"/>
    </row>
    <row r="79" spans="1:104" s="18" customFormat="1" x14ac:dyDescent="0.25">
      <c r="A79" s="50">
        <v>3779</v>
      </c>
      <c r="B79" s="51" t="str">
        <f t="shared" si="3"/>
        <v>3779-4139-1</v>
      </c>
      <c r="C79" s="52">
        <v>26</v>
      </c>
      <c r="D79" s="53" t="s">
        <v>291</v>
      </c>
      <c r="E79" s="53" t="s">
        <v>278</v>
      </c>
      <c r="F79" s="53" t="s">
        <v>472</v>
      </c>
      <c r="G79" s="53" t="s">
        <v>473</v>
      </c>
      <c r="H79" s="53"/>
      <c r="I79" s="70"/>
      <c r="J79" s="54"/>
      <c r="K79" s="54"/>
      <c r="L79" s="54"/>
      <c r="M79" s="218"/>
      <c r="N79" s="54"/>
      <c r="O79" s="54"/>
      <c r="P79" s="51"/>
      <c r="Q79" s="218"/>
      <c r="R79" s="218"/>
      <c r="S79" s="51"/>
      <c r="T79" s="51"/>
      <c r="U79" s="51"/>
      <c r="V79" s="219"/>
      <c r="W79" s="219"/>
      <c r="X79" s="220"/>
      <c r="Y79" s="55"/>
      <c r="Z79" s="55"/>
      <c r="AA79" s="219"/>
      <c r="AB79" s="219"/>
      <c r="AC79" s="51"/>
      <c r="AD79" s="51"/>
      <c r="AE79" s="218"/>
      <c r="AF79" s="218"/>
      <c r="AG79" s="55"/>
      <c r="AH79" s="56">
        <v>1</v>
      </c>
      <c r="AI79" s="57">
        <v>44328</v>
      </c>
      <c r="AJ79" s="58" t="s">
        <v>265</v>
      </c>
      <c r="AK79" s="59" t="s">
        <v>208</v>
      </c>
      <c r="AL79" s="59" t="s">
        <v>216</v>
      </c>
      <c r="AM79" s="60">
        <v>0.74652777777777779</v>
      </c>
      <c r="AN79" s="60">
        <v>0.75694444444444453</v>
      </c>
      <c r="AO79" s="60">
        <v>0.87847222222222221</v>
      </c>
      <c r="AP79" s="60">
        <v>0.88541666666666663</v>
      </c>
      <c r="AQ79" s="61">
        <f>IF(AP79&lt;AM79,(AP79+1)-AM79,AP79-AM79)</f>
        <v>0.13888888888888884</v>
      </c>
      <c r="AR79" s="61">
        <f>IF(AO79&lt;AN79,(AO79+1)-AN79,AO79-AN79)</f>
        <v>0.12152777777777768</v>
      </c>
      <c r="AS79" s="62">
        <f>IF(AR79&lt;&gt;0,1,"")</f>
        <v>1</v>
      </c>
      <c r="AT79" s="63">
        <f>IF(AM79&lt;&gt;0,AM79-(6/24)+1440,"")</f>
        <v>1440.4965277777778</v>
      </c>
      <c r="AU79" s="88">
        <v>21.9</v>
      </c>
      <c r="AV79" s="65"/>
      <c r="AW79" s="65"/>
      <c r="AX79" s="65"/>
      <c r="AY79" s="64">
        <v>26.8</v>
      </c>
      <c r="AZ79" s="216"/>
      <c r="BA79" s="88">
        <v>8.6</v>
      </c>
      <c r="BB79" s="66"/>
      <c r="BC79" s="90" t="s">
        <v>474</v>
      </c>
      <c r="BD79" s="89">
        <f>BC79*0.0004536</f>
        <v>36.830959200000002</v>
      </c>
      <c r="BE79" s="67"/>
      <c r="BF79" s="68"/>
      <c r="BG79" s="68"/>
      <c r="BH79" s="69">
        <v>3</v>
      </c>
      <c r="BI79" s="70"/>
      <c r="BJ79" s="70"/>
      <c r="BK79" s="70"/>
      <c r="BL79" s="70"/>
      <c r="BM79" s="71"/>
      <c r="BN79" s="71"/>
      <c r="BO79" s="71"/>
      <c r="BP79" s="72">
        <v>3</v>
      </c>
      <c r="BQ79" s="73"/>
      <c r="BR79" s="73"/>
      <c r="BS79" s="73"/>
      <c r="BT79" s="74"/>
      <c r="BU79" s="75"/>
      <c r="BV79" s="74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212">
        <v>36.908000000000001</v>
      </c>
      <c r="CJ79" s="51"/>
      <c r="CK79" s="65">
        <f>((CJ79/3.8)*6.7)/1000</f>
        <v>0</v>
      </c>
      <c r="CL79" s="51">
        <v>7233</v>
      </c>
      <c r="CM79" s="67">
        <f>((CL79*6.7)/1)/1000</f>
        <v>48.461100000000002</v>
      </c>
      <c r="CN79" s="67">
        <f>IF(A79="","",IF(CK79=0,CM79,CK79)/2.2)</f>
        <v>22.027772727272726</v>
      </c>
      <c r="CO79" s="67">
        <f>IF(A79="","",(CP79/$BD$4))</f>
        <v>494047.45806953555</v>
      </c>
      <c r="CP79" s="67">
        <f>IF(A79="","",IF(CJ79="",(AJ79*$BA$4),CJ79))</f>
        <v>1877417.2879999999</v>
      </c>
      <c r="CQ79" s="64">
        <f>CN79-AU79</f>
        <v>0.12777272727272759</v>
      </c>
      <c r="CR79" s="67">
        <f>AY79-BA79</f>
        <v>18.200000000000003</v>
      </c>
      <c r="CS79" s="155"/>
      <c r="CT79" s="199"/>
      <c r="CU79" s="200"/>
      <c r="CV79" s="200"/>
      <c r="CW79" s="201"/>
      <c r="CY79" s="228" t="s">
        <v>697</v>
      </c>
      <c r="CZ79" s="228"/>
    </row>
    <row r="80" spans="1:104" s="18" customFormat="1" x14ac:dyDescent="0.25">
      <c r="A80" s="100">
        <v>3779</v>
      </c>
      <c r="B80" s="76" t="str">
        <f t="shared" si="3"/>
        <v>3779-4134-2</v>
      </c>
      <c r="C80" s="77">
        <v>26</v>
      </c>
      <c r="D80" s="83" t="s">
        <v>291</v>
      </c>
      <c r="E80" s="83" t="s">
        <v>278</v>
      </c>
      <c r="F80" s="83" t="s">
        <v>472</v>
      </c>
      <c r="G80" s="83" t="s">
        <v>473</v>
      </c>
      <c r="H80" s="76"/>
      <c r="I80" s="76"/>
      <c r="J80" s="78"/>
      <c r="K80" s="78"/>
      <c r="L80" s="78"/>
      <c r="M80" s="221"/>
      <c r="N80" s="78"/>
      <c r="O80" s="78"/>
      <c r="P80" s="76"/>
      <c r="Q80" s="221"/>
      <c r="R80" s="221"/>
      <c r="S80" s="76"/>
      <c r="T80" s="76"/>
      <c r="U80" s="76"/>
      <c r="V80" s="222"/>
      <c r="W80" s="222"/>
      <c r="X80" s="222"/>
      <c r="Y80" s="79"/>
      <c r="Z80" s="79"/>
      <c r="AA80" s="223"/>
      <c r="AB80" s="223"/>
      <c r="AC80" s="76"/>
      <c r="AD80" s="76"/>
      <c r="AE80" s="221"/>
      <c r="AF80" s="221"/>
      <c r="AG80" s="79"/>
      <c r="AH80" s="80">
        <v>2</v>
      </c>
      <c r="AI80" s="81">
        <v>44328</v>
      </c>
      <c r="AJ80" s="82" t="s">
        <v>293</v>
      </c>
      <c r="AK80" s="83" t="s">
        <v>216</v>
      </c>
      <c r="AL80" s="83" t="s">
        <v>216</v>
      </c>
      <c r="AM80" s="84">
        <v>0.94444444444444453</v>
      </c>
      <c r="AN80" s="257"/>
      <c r="AO80" s="257"/>
      <c r="AP80" s="84">
        <v>0.95833333333333337</v>
      </c>
      <c r="AQ80" s="229">
        <f>IF(AP80&lt;AM80,(AP80+1)-AM80,AP80-AM80)</f>
        <v>1.388888888888884E-2</v>
      </c>
      <c r="AR80" s="231">
        <f>IF(AO80&lt;AN80,(AO80+1)-AN80,AO80-AN80)</f>
        <v>0</v>
      </c>
      <c r="AS80" s="86" t="str">
        <f>IF(AR80&lt;&gt;0,1,"")</f>
        <v/>
      </c>
      <c r="AT80" s="87">
        <f>IF(AM80&lt;&gt;0,AM80-(6/24)+1440,"")</f>
        <v>1440.6944444444443</v>
      </c>
      <c r="AU80" s="230">
        <v>16.2</v>
      </c>
      <c r="AV80" s="89"/>
      <c r="AW80" s="89"/>
      <c r="AX80" s="89"/>
      <c r="AY80" s="88">
        <v>25</v>
      </c>
      <c r="AZ80" s="89"/>
      <c r="BA80" s="88">
        <v>24.8</v>
      </c>
      <c r="BB80" s="88"/>
      <c r="BC80" s="90" t="s">
        <v>475</v>
      </c>
      <c r="BD80" s="89">
        <f>BC80*0.0004536</f>
        <v>39.106216799999999</v>
      </c>
      <c r="BE80" s="91"/>
      <c r="BF80" s="92"/>
      <c r="BG80" s="92"/>
      <c r="BH80" s="80">
        <v>4</v>
      </c>
      <c r="BI80" s="93"/>
      <c r="BJ80" s="93"/>
      <c r="BK80" s="93"/>
      <c r="BL80" s="93"/>
      <c r="BM80" s="94"/>
      <c r="BN80" s="94"/>
      <c r="BO80" s="94"/>
      <c r="BP80" s="95">
        <v>4</v>
      </c>
      <c r="BQ80" s="96"/>
      <c r="BR80" s="96"/>
      <c r="BS80" s="96"/>
      <c r="BT80" s="97"/>
      <c r="BU80" s="98"/>
      <c r="BV80" s="97"/>
      <c r="BW80" s="76"/>
      <c r="BX80" s="76"/>
      <c r="BY80" s="76"/>
      <c r="BZ80" s="76"/>
      <c r="CA80" s="76"/>
      <c r="CB80" s="76"/>
      <c r="CC80" s="76"/>
      <c r="CD80" s="76"/>
      <c r="CE80" s="76"/>
      <c r="CF80" s="76"/>
      <c r="CG80" s="76"/>
      <c r="CH80" s="76"/>
      <c r="CI80" s="212">
        <v>39.188000000000002</v>
      </c>
      <c r="CJ80" s="76"/>
      <c r="CK80" s="89">
        <f>((CJ80/3.8)*6.7)/1000</f>
        <v>0</v>
      </c>
      <c r="CL80" s="76">
        <v>5365</v>
      </c>
      <c r="CM80" s="91">
        <f>((CL80*6.7)/1)/1000</f>
        <v>35.945500000000003</v>
      </c>
      <c r="CN80" s="91">
        <f>IF(A80="","",IF(CK80=0,CM80,CK80)/2.2)</f>
        <v>16.338863636363637</v>
      </c>
      <c r="CO80" s="91">
        <f>IF(A80="","",(CP80/$BD$4))</f>
        <v>493450.63823615847</v>
      </c>
      <c r="CP80" s="91">
        <f>IF(A80="","",IF(CJ80="",(AJ80*$BA$4),CJ80))</f>
        <v>1875149.328</v>
      </c>
      <c r="CQ80" s="99">
        <f>CN80-AU80</f>
        <v>0.13886363636363797</v>
      </c>
      <c r="CR80" s="91">
        <f>AY80-BA80</f>
        <v>0.19999999999999929</v>
      </c>
      <c r="CS80" s="168"/>
      <c r="CT80" s="81"/>
      <c r="CU80" s="192"/>
      <c r="CV80" s="192"/>
      <c r="CW80" s="169"/>
      <c r="CY80" s="83" t="s">
        <v>697</v>
      </c>
      <c r="CZ80" s="83"/>
    </row>
    <row r="81" spans="1:104" s="18" customFormat="1" ht="13.8" thickBot="1" x14ac:dyDescent="0.3">
      <c r="A81" s="100">
        <v>3779</v>
      </c>
      <c r="B81" s="76" t="str">
        <f t="shared" si="3"/>
        <v>3779-4134-3</v>
      </c>
      <c r="C81" s="77">
        <v>26</v>
      </c>
      <c r="D81" s="83" t="s">
        <v>291</v>
      </c>
      <c r="E81" s="83" t="s">
        <v>278</v>
      </c>
      <c r="F81" s="83" t="s">
        <v>472</v>
      </c>
      <c r="G81" s="76" t="s">
        <v>473</v>
      </c>
      <c r="H81" s="76"/>
      <c r="I81" s="76"/>
      <c r="J81" s="78"/>
      <c r="K81" s="78"/>
      <c r="L81" s="78"/>
      <c r="M81" s="221"/>
      <c r="N81" s="78"/>
      <c r="O81" s="78"/>
      <c r="P81" s="76"/>
      <c r="Q81" s="221"/>
      <c r="R81" s="221"/>
      <c r="S81" s="76"/>
      <c r="T81" s="76"/>
      <c r="U81" s="76"/>
      <c r="V81" s="222"/>
      <c r="W81" s="222"/>
      <c r="X81" s="222"/>
      <c r="Y81" s="79"/>
      <c r="Z81" s="79"/>
      <c r="AA81" s="223"/>
      <c r="AB81" s="223"/>
      <c r="AC81" s="76"/>
      <c r="AD81" s="76"/>
      <c r="AE81" s="221"/>
      <c r="AF81" s="221"/>
      <c r="AG81" s="79"/>
      <c r="AH81" s="80">
        <v>3</v>
      </c>
      <c r="AI81" s="81">
        <v>44329</v>
      </c>
      <c r="AJ81" s="82" t="s">
        <v>293</v>
      </c>
      <c r="AK81" s="83" t="s">
        <v>216</v>
      </c>
      <c r="AL81" s="83" t="s">
        <v>208</v>
      </c>
      <c r="AM81" s="84">
        <v>0.125</v>
      </c>
      <c r="AN81" s="84">
        <v>0.1423611111111111</v>
      </c>
      <c r="AO81" s="84">
        <v>0.27430555555555552</v>
      </c>
      <c r="AP81" s="84">
        <v>0.28472222222222221</v>
      </c>
      <c r="AQ81" s="85">
        <f>IF(AP81&lt;AM81,(AP81+1)-AM81,AP81-AM81)</f>
        <v>0.15972222222222221</v>
      </c>
      <c r="AR81" s="85">
        <f>IF(AO81&lt;AN81,(AO81+1)-AN81,AO81-AN81)</f>
        <v>0.13194444444444442</v>
      </c>
      <c r="AS81" s="86">
        <f>IF(AR81&lt;&gt;0,1,"")</f>
        <v>1</v>
      </c>
      <c r="AT81" s="87">
        <f>IF(AM81&lt;&gt;0,AM81-(6/24)+1440,"")</f>
        <v>1439.875</v>
      </c>
      <c r="AU81" s="88">
        <v>0</v>
      </c>
      <c r="AV81" s="89"/>
      <c r="AW81" s="89"/>
      <c r="AX81" s="89"/>
      <c r="AY81" s="88">
        <v>24.8</v>
      </c>
      <c r="AZ81" s="89"/>
      <c r="BA81" s="88">
        <v>5.4</v>
      </c>
      <c r="BB81" s="88"/>
      <c r="BC81" s="90" t="s">
        <v>475</v>
      </c>
      <c r="BD81" s="89">
        <f>BC81*0.0004536</f>
        <v>39.106216799999999</v>
      </c>
      <c r="BE81" s="91"/>
      <c r="BF81" s="92"/>
      <c r="BG81" s="92"/>
      <c r="BH81" s="80"/>
      <c r="BI81" s="93"/>
      <c r="BJ81" s="93"/>
      <c r="BK81" s="93"/>
      <c r="BL81" s="93"/>
      <c r="BM81" s="94"/>
      <c r="BN81" s="94"/>
      <c r="BO81" s="94"/>
      <c r="BP81" s="95"/>
      <c r="BQ81" s="96"/>
      <c r="BR81" s="96"/>
      <c r="BS81" s="96"/>
      <c r="BT81" s="97"/>
      <c r="BU81" s="98"/>
      <c r="BV81" s="97"/>
      <c r="BW81" s="76"/>
      <c r="BX81" s="76"/>
      <c r="BY81" s="76"/>
      <c r="BZ81" s="76"/>
      <c r="CA81" s="76"/>
      <c r="CB81" s="76"/>
      <c r="CC81" s="76"/>
      <c r="CD81" s="76"/>
      <c r="CE81" s="76"/>
      <c r="CF81" s="76"/>
      <c r="CG81" s="76"/>
      <c r="CH81" s="76"/>
      <c r="CI81" s="212">
        <v>39.188000000000002</v>
      </c>
      <c r="CJ81" s="76"/>
      <c r="CK81" s="89">
        <f>((CJ81/3.8)*6.7)/1000</f>
        <v>0</v>
      </c>
      <c r="CL81" s="76"/>
      <c r="CM81" s="91">
        <f>((CL81*6.7)/1)/1000</f>
        <v>0</v>
      </c>
      <c r="CN81" s="91">
        <f>IF(A81="","",IF(CK81=0,CM81,CK81)/2.2)</f>
        <v>0</v>
      </c>
      <c r="CO81" s="91">
        <f>IF(A81="","",(CP81/$BD$4))</f>
        <v>493450.63823615847</v>
      </c>
      <c r="CP81" s="91">
        <f>IF(A81="","",IF(CJ81="",(AJ81*$BA$4),CJ81))</f>
        <v>1875149.328</v>
      </c>
      <c r="CQ81" s="99">
        <f>CN81-AU81</f>
        <v>0</v>
      </c>
      <c r="CR81" s="91">
        <f>AY81-BA81</f>
        <v>19.399999999999999</v>
      </c>
      <c r="CS81" s="76"/>
      <c r="CT81" s="81"/>
      <c r="CU81" s="192"/>
      <c r="CV81" s="192"/>
      <c r="CW81" s="169"/>
      <c r="CY81" s="83" t="s">
        <v>697</v>
      </c>
      <c r="CZ81" s="76"/>
    </row>
    <row r="82" spans="1:104" s="18" customFormat="1" ht="13.8" hidden="1" thickBot="1" x14ac:dyDescent="0.3">
      <c r="A82" s="100"/>
      <c r="B82" s="76" t="str">
        <f t="shared" si="3"/>
        <v/>
      </c>
      <c r="C82" s="77"/>
      <c r="D82" s="83"/>
      <c r="E82" s="83"/>
      <c r="F82" s="83"/>
      <c r="G82" s="76"/>
      <c r="H82" s="76"/>
      <c r="I82" s="76"/>
      <c r="J82" s="78"/>
      <c r="K82" s="78"/>
      <c r="L82" s="78"/>
      <c r="M82" s="221"/>
      <c r="N82" s="78"/>
      <c r="O82" s="78"/>
      <c r="P82" s="76"/>
      <c r="Q82" s="221"/>
      <c r="R82" s="221"/>
      <c r="S82" s="76"/>
      <c r="T82" s="76"/>
      <c r="U82" s="76"/>
      <c r="V82" s="222"/>
      <c r="W82" s="222"/>
      <c r="X82" s="222"/>
      <c r="Y82" s="79"/>
      <c r="Z82" s="79"/>
      <c r="AA82" s="223"/>
      <c r="AB82" s="223"/>
      <c r="AC82" s="76"/>
      <c r="AD82" s="76"/>
      <c r="AE82" s="221"/>
      <c r="AF82" s="221"/>
      <c r="AG82" s="79"/>
      <c r="AH82" s="102">
        <v>4</v>
      </c>
      <c r="AI82" s="103"/>
      <c r="AJ82" s="104"/>
      <c r="AK82" s="105"/>
      <c r="AL82" s="106"/>
      <c r="AM82" s="107"/>
      <c r="AN82" s="107"/>
      <c r="AO82" s="107"/>
      <c r="AP82" s="107"/>
      <c r="AQ82" s="108">
        <f>IF(AP82&lt;AM82,(AP82+1)-AM82,AP82-AM82)</f>
        <v>0</v>
      </c>
      <c r="AR82" s="108">
        <f>IF(AO82&lt;AN82,(AO82+1)-AN82,AO82-AN82)</f>
        <v>0</v>
      </c>
      <c r="AS82" s="109" t="str">
        <f>IF(AR82&lt;&gt;0,1,"")</f>
        <v/>
      </c>
      <c r="AT82" s="110" t="str">
        <f>IF(AM82&lt;&gt;0,AM82-(6/24)+1440,"")</f>
        <v/>
      </c>
      <c r="AU82" s="111"/>
      <c r="AV82" s="112"/>
      <c r="AW82" s="112"/>
      <c r="AX82" s="112"/>
      <c r="AY82" s="111"/>
      <c r="AZ82" s="217"/>
      <c r="BA82" s="111"/>
      <c r="BB82" s="111"/>
      <c r="BC82" s="113"/>
      <c r="BD82" s="112">
        <f>BC82*0.0004536</f>
        <v>0</v>
      </c>
      <c r="BE82" s="114"/>
      <c r="BF82" s="115"/>
      <c r="BG82" s="115"/>
      <c r="BH82" s="102"/>
      <c r="BI82" s="116"/>
      <c r="BJ82" s="116"/>
      <c r="BK82" s="116"/>
      <c r="BL82" s="116"/>
      <c r="BM82" s="117"/>
      <c r="BN82" s="117"/>
      <c r="BO82" s="117"/>
      <c r="BP82" s="118"/>
      <c r="BQ82" s="119"/>
      <c r="BR82" s="119"/>
      <c r="BS82" s="119"/>
      <c r="BT82" s="120"/>
      <c r="BU82" s="121"/>
      <c r="BV82" s="120"/>
      <c r="BW82" s="122"/>
      <c r="BX82" s="122"/>
      <c r="BY82" s="122"/>
      <c r="BZ82" s="122"/>
      <c r="CA82" s="122"/>
      <c r="CB82" s="122"/>
      <c r="CC82" s="122"/>
      <c r="CD82" s="122"/>
      <c r="CE82" s="122"/>
      <c r="CF82" s="122"/>
      <c r="CG82" s="122"/>
      <c r="CH82" s="122"/>
      <c r="CI82" s="213"/>
      <c r="CJ82" s="122"/>
      <c r="CK82" s="112">
        <f>((CJ82/3.8)*6.7)/1000</f>
        <v>0</v>
      </c>
      <c r="CL82" s="122"/>
      <c r="CM82" s="114">
        <f>((CL82*6.7)/1)/1000</f>
        <v>0</v>
      </c>
      <c r="CN82" s="114" t="str">
        <f>IF(A82="","",IF(CK82=0,CM82,CK82)/2.2)</f>
        <v/>
      </c>
      <c r="CO82" s="114" t="str">
        <f>IF(A82="","",(CP82/$BD$4))</f>
        <v/>
      </c>
      <c r="CP82" s="114" t="str">
        <f>IF(A82="","",IF(CJ82="",(AJ82*$BA$4),CJ82))</f>
        <v/>
      </c>
      <c r="CQ82" s="123"/>
      <c r="CR82" s="114">
        <f>AY82-BA82</f>
        <v>0</v>
      </c>
      <c r="CS82" s="122" t="s">
        <v>142</v>
      </c>
      <c r="CT82" s="202"/>
      <c r="CU82" s="203"/>
      <c r="CV82" s="203"/>
      <c r="CW82" s="204"/>
      <c r="CY82" s="76"/>
      <c r="CZ82" s="76"/>
    </row>
    <row r="83" spans="1:104" s="18" customFormat="1" ht="13.8" hidden="1" thickBot="1" x14ac:dyDescent="0.3">
      <c r="A83" s="124"/>
      <c r="B83" s="125" t="str">
        <f t="shared" si="3"/>
        <v/>
      </c>
      <c r="C83" s="126"/>
      <c r="D83" s="127"/>
      <c r="E83" s="127"/>
      <c r="F83" s="127"/>
      <c r="G83" s="127"/>
      <c r="H83" s="127"/>
      <c r="I83" s="128"/>
      <c r="J83" s="128"/>
      <c r="K83" s="128"/>
      <c r="L83" s="128"/>
      <c r="M83" s="224"/>
      <c r="N83" s="128"/>
      <c r="O83" s="128"/>
      <c r="P83" s="125"/>
      <c r="Q83" s="224"/>
      <c r="R83" s="224"/>
      <c r="S83" s="125"/>
      <c r="T83" s="125"/>
      <c r="U83" s="125"/>
      <c r="V83" s="225"/>
      <c r="W83" s="225"/>
      <c r="X83" s="225"/>
      <c r="Y83" s="129"/>
      <c r="Z83" s="129"/>
      <c r="AA83" s="226"/>
      <c r="AB83" s="226"/>
      <c r="AC83" s="125"/>
      <c r="AD83" s="125"/>
      <c r="AE83" s="224"/>
      <c r="AF83" s="224"/>
      <c r="AG83" s="130"/>
      <c r="AH83" s="238" t="s">
        <v>141</v>
      </c>
      <c r="AI83" s="239"/>
      <c r="AJ83" s="131"/>
      <c r="AK83" s="132"/>
      <c r="AL83" s="132"/>
      <c r="AM83" s="132"/>
      <c r="AN83" s="132"/>
      <c r="AO83" s="132"/>
      <c r="AP83" s="133"/>
      <c r="AQ83" s="133">
        <f>SUM(AQ79:AQ82)</f>
        <v>0.31249999999999989</v>
      </c>
      <c r="AR83" s="133">
        <f>SUM(AR79:AR82)</f>
        <v>0.2534722222222221</v>
      </c>
      <c r="AS83" s="134">
        <f>SUM(AS79:AS82)</f>
        <v>2</v>
      </c>
      <c r="AT83" s="134"/>
      <c r="AU83" s="132"/>
      <c r="AV83" s="135"/>
      <c r="AW83" s="135"/>
      <c r="AX83" s="135"/>
      <c r="AY83" s="132"/>
      <c r="AZ83" s="132"/>
      <c r="BA83" s="132"/>
      <c r="BB83" s="132"/>
      <c r="BC83" s="136"/>
      <c r="BD83" s="135"/>
      <c r="BE83" s="135"/>
      <c r="BF83" s="137"/>
      <c r="BG83" s="137"/>
      <c r="BH83" s="239"/>
      <c r="BI83" s="239"/>
      <c r="BJ83" s="239"/>
      <c r="BK83" s="138"/>
      <c r="BL83" s="138"/>
      <c r="BM83" s="138"/>
      <c r="BN83" s="138"/>
      <c r="BO83" s="138"/>
      <c r="BP83" s="139"/>
      <c r="BQ83" s="139"/>
      <c r="BR83" s="139"/>
      <c r="BS83" s="139"/>
      <c r="BT83" s="140"/>
      <c r="BU83" s="140"/>
      <c r="BV83" s="140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214"/>
      <c r="CJ83" s="132"/>
      <c r="CK83" s="135">
        <f>SUM(CK79:CK82)</f>
        <v>0</v>
      </c>
      <c r="CL83" s="132"/>
      <c r="CM83" s="135">
        <f>SUM(CM79:CM82)</f>
        <v>84.406599999999997</v>
      </c>
      <c r="CN83" s="135">
        <f>SUM(CN79:CN82)</f>
        <v>38.36663636363636</v>
      </c>
      <c r="CO83" s="135">
        <f>SUM(CO79:CO82)</f>
        <v>1480948.7345418525</v>
      </c>
      <c r="CP83" s="135">
        <f>SUM(CP79:CP82)</f>
        <v>5627715.9440000001</v>
      </c>
      <c r="CQ83" s="135">
        <f>SUM(CQ79:CQ82)</f>
        <v>0.26663636363636556</v>
      </c>
      <c r="CR83" s="132"/>
      <c r="CS83" s="132"/>
      <c r="CT83" s="132"/>
      <c r="CU83" s="132"/>
      <c r="CV83" s="132"/>
      <c r="CW83" s="141"/>
      <c r="CY83" s="214"/>
      <c r="CZ83" s="214"/>
    </row>
    <row r="84" spans="1:104" s="18" customFormat="1" x14ac:dyDescent="0.25">
      <c r="A84" s="100">
        <v>3780</v>
      </c>
      <c r="B84" s="51" t="str">
        <f t="shared" si="3"/>
        <v>3780-4133-1</v>
      </c>
      <c r="C84" s="52">
        <v>26</v>
      </c>
      <c r="D84" s="53" t="s">
        <v>277</v>
      </c>
      <c r="E84" s="53" t="s">
        <v>273</v>
      </c>
      <c r="F84" s="53" t="s">
        <v>271</v>
      </c>
      <c r="G84" s="53" t="s">
        <v>212</v>
      </c>
      <c r="H84" s="53"/>
      <c r="I84" s="70"/>
      <c r="J84" s="54"/>
      <c r="K84" s="54"/>
      <c r="L84" s="54"/>
      <c r="M84" s="218"/>
      <c r="N84" s="54"/>
      <c r="O84" s="54"/>
      <c r="P84" s="51"/>
      <c r="Q84" s="218"/>
      <c r="R84" s="218"/>
      <c r="S84" s="51"/>
      <c r="T84" s="51"/>
      <c r="U84" s="51"/>
      <c r="V84" s="219"/>
      <c r="W84" s="219"/>
      <c r="X84" s="220"/>
      <c r="Y84" s="55"/>
      <c r="Z84" s="55"/>
      <c r="AA84" s="219"/>
      <c r="AB84" s="219"/>
      <c r="AC84" s="51"/>
      <c r="AD84" s="51"/>
      <c r="AE84" s="218"/>
      <c r="AF84" s="218"/>
      <c r="AG84" s="55"/>
      <c r="AH84" s="56">
        <v>1</v>
      </c>
      <c r="AI84" s="57">
        <v>44329</v>
      </c>
      <c r="AJ84" s="58" t="s">
        <v>292</v>
      </c>
      <c r="AK84" s="59" t="s">
        <v>208</v>
      </c>
      <c r="AL84" s="59" t="s">
        <v>216</v>
      </c>
      <c r="AM84" s="60">
        <v>0.34375</v>
      </c>
      <c r="AN84" s="60">
        <v>0.35416666666666669</v>
      </c>
      <c r="AO84" s="60">
        <v>0.47916666666666669</v>
      </c>
      <c r="AP84" s="60">
        <v>0.4826388888888889</v>
      </c>
      <c r="AQ84" s="61">
        <f>IF(AP84&lt;AM84,(AP84+1)-AM84,AP84-AM84)</f>
        <v>0.1388888888888889</v>
      </c>
      <c r="AR84" s="61">
        <f>IF(AO84&lt;AN84,(AO84+1)-AN84,AO84-AN84)</f>
        <v>0.125</v>
      </c>
      <c r="AS84" s="62">
        <f>IF(AR84&lt;&gt;0,1,"")</f>
        <v>1</v>
      </c>
      <c r="AT84" s="63">
        <f>IF(AM84&lt;&gt;0,AM84-(6/24)+1440,"")</f>
        <v>1440.09375</v>
      </c>
      <c r="AU84" s="88">
        <v>20.9</v>
      </c>
      <c r="AV84" s="65"/>
      <c r="AW84" s="65"/>
      <c r="AX84" s="65"/>
      <c r="AY84" s="64">
        <v>26</v>
      </c>
      <c r="AZ84" s="216"/>
      <c r="BA84" s="88">
        <v>9</v>
      </c>
      <c r="BB84" s="66"/>
      <c r="BC84" s="90" t="s">
        <v>476</v>
      </c>
      <c r="BD84" s="89">
        <f>BC84*0.0004536</f>
        <v>26.580960000000001</v>
      </c>
      <c r="BE84" s="67"/>
      <c r="BF84" s="68"/>
      <c r="BG84" s="68"/>
      <c r="BH84" s="69">
        <v>3</v>
      </c>
      <c r="BI84" s="70"/>
      <c r="BJ84" s="70"/>
      <c r="BK84" s="70"/>
      <c r="BL84" s="70"/>
      <c r="BM84" s="71"/>
      <c r="BN84" s="71"/>
      <c r="BO84" s="71"/>
      <c r="BP84" s="72">
        <v>3</v>
      </c>
      <c r="BQ84" s="73"/>
      <c r="BR84" s="73"/>
      <c r="BS84" s="73"/>
      <c r="BT84" s="74"/>
      <c r="BU84" s="75"/>
      <c r="BV84" s="74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212">
        <v>26.63</v>
      </c>
      <c r="CJ84" s="51"/>
      <c r="CK84" s="65">
        <f>((CJ84/3.8)*6.7)/1000</f>
        <v>0</v>
      </c>
      <c r="CL84" s="51">
        <v>6876</v>
      </c>
      <c r="CM84" s="67">
        <f>((CL84*6.7)/1)/1000</f>
        <v>46.069200000000002</v>
      </c>
      <c r="CN84" s="67">
        <f>IF(A84="","",IF(CK84=0,CM84,CK84)/2.2)</f>
        <v>20.940545454545454</v>
      </c>
      <c r="CO84" s="67">
        <f>IF(A84="","",(CP84/$BD$4))</f>
        <v>493331.27426948311</v>
      </c>
      <c r="CP84" s="67">
        <f>IF(A84="","",IF(CJ84="",(AJ84*$BA$4),CJ84))</f>
        <v>1874695.736</v>
      </c>
      <c r="CQ84" s="64">
        <f>CN84-AU84</f>
        <v>4.0545454545455328E-2</v>
      </c>
      <c r="CR84" s="67">
        <f>AY84-BA84</f>
        <v>17</v>
      </c>
      <c r="CS84" s="155"/>
      <c r="CT84" s="199"/>
      <c r="CU84" s="200"/>
      <c r="CV84" s="200"/>
      <c r="CW84" s="201"/>
      <c r="CY84" s="228" t="s">
        <v>697</v>
      </c>
      <c r="CZ84" s="228"/>
    </row>
    <row r="85" spans="1:104" s="18" customFormat="1" ht="13.8" thickBot="1" x14ac:dyDescent="0.3">
      <c r="A85" s="100">
        <v>3780</v>
      </c>
      <c r="B85" s="76" t="str">
        <f t="shared" si="3"/>
        <v>3780-4136-2</v>
      </c>
      <c r="C85" s="77">
        <v>26</v>
      </c>
      <c r="D85" s="83" t="s">
        <v>277</v>
      </c>
      <c r="E85" s="83" t="s">
        <v>273</v>
      </c>
      <c r="F85" s="83" t="s">
        <v>271</v>
      </c>
      <c r="G85" s="83" t="s">
        <v>212</v>
      </c>
      <c r="H85" s="76"/>
      <c r="I85" s="76"/>
      <c r="J85" s="78"/>
      <c r="K85" s="78"/>
      <c r="L85" s="78"/>
      <c r="M85" s="221"/>
      <c r="N85" s="78"/>
      <c r="O85" s="78"/>
      <c r="P85" s="76"/>
      <c r="Q85" s="221"/>
      <c r="R85" s="221"/>
      <c r="S85" s="76"/>
      <c r="T85" s="76"/>
      <c r="U85" s="76"/>
      <c r="V85" s="222"/>
      <c r="W85" s="222"/>
      <c r="X85" s="222"/>
      <c r="Y85" s="79"/>
      <c r="Z85" s="79"/>
      <c r="AA85" s="223"/>
      <c r="AB85" s="223"/>
      <c r="AC85" s="76"/>
      <c r="AD85" s="76"/>
      <c r="AE85" s="221"/>
      <c r="AF85" s="221"/>
      <c r="AG85" s="79"/>
      <c r="AH85" s="80">
        <v>2</v>
      </c>
      <c r="AI85" s="81">
        <v>44329</v>
      </c>
      <c r="AJ85" s="82" t="s">
        <v>299</v>
      </c>
      <c r="AK85" s="83" t="s">
        <v>216</v>
      </c>
      <c r="AL85" s="83" t="s">
        <v>208</v>
      </c>
      <c r="AM85" s="84">
        <v>0.625</v>
      </c>
      <c r="AN85" s="84">
        <v>0.63888888888888895</v>
      </c>
      <c r="AO85" s="84">
        <v>0.76736111111111116</v>
      </c>
      <c r="AP85" s="84">
        <v>0.77083333333333337</v>
      </c>
      <c r="AQ85" s="229">
        <f>IF(AP85&lt;AM85,(AP85+1)-AM85,AP85-AM85)</f>
        <v>0.14583333333333337</v>
      </c>
      <c r="AR85" s="231">
        <f>IF(AO85&lt;AN85,(AO85+1)-AN85,AO85-AN85)</f>
        <v>0.12847222222222221</v>
      </c>
      <c r="AS85" s="86">
        <f>IF(AR85&lt;&gt;0,1,"")</f>
        <v>1</v>
      </c>
      <c r="AT85" s="87">
        <f>IF(AM85&lt;&gt;0,AM85-(6/24)+1440,"")</f>
        <v>1440.375</v>
      </c>
      <c r="AU85" s="230">
        <v>15.1</v>
      </c>
      <c r="AV85" s="89"/>
      <c r="AW85" s="89"/>
      <c r="AX85" s="89"/>
      <c r="AY85" s="88">
        <v>24</v>
      </c>
      <c r="AZ85" s="89"/>
      <c r="BA85" s="88">
        <v>5</v>
      </c>
      <c r="BB85" s="88"/>
      <c r="BC85" s="90" t="s">
        <v>477</v>
      </c>
      <c r="BD85" s="89">
        <f>BC85*0.0004536</f>
        <v>41.065315200000001</v>
      </c>
      <c r="BE85" s="91"/>
      <c r="BF85" s="92"/>
      <c r="BG85" s="92"/>
      <c r="BH85" s="80">
        <v>4</v>
      </c>
      <c r="BI85" s="93"/>
      <c r="BJ85" s="93"/>
      <c r="BK85" s="93"/>
      <c r="BL85" s="93"/>
      <c r="BM85" s="94"/>
      <c r="BN85" s="94"/>
      <c r="BO85" s="94"/>
      <c r="BP85" s="95">
        <v>4</v>
      </c>
      <c r="BQ85" s="96"/>
      <c r="BR85" s="96"/>
      <c r="BS85" s="96"/>
      <c r="BT85" s="97"/>
      <c r="BU85" s="98"/>
      <c r="BV85" s="97"/>
      <c r="BW85" s="76"/>
      <c r="BX85" s="76"/>
      <c r="BY85" s="76"/>
      <c r="BZ85" s="76"/>
      <c r="CA85" s="76"/>
      <c r="CB85" s="76"/>
      <c r="CC85" s="76"/>
      <c r="CD85" s="76"/>
      <c r="CE85" s="76"/>
      <c r="CF85" s="76"/>
      <c r="CG85" s="76"/>
      <c r="CH85" s="76"/>
      <c r="CI85" s="275">
        <v>41.151000000000003</v>
      </c>
      <c r="CJ85" s="76"/>
      <c r="CK85" s="89">
        <f>((CJ85/3.8)*6.7)/1000</f>
        <v>0</v>
      </c>
      <c r="CL85" s="76">
        <v>4974</v>
      </c>
      <c r="CM85" s="91">
        <f>((CL85*6.7)/1)/1000</f>
        <v>33.325800000000001</v>
      </c>
      <c r="CN85" s="91">
        <f>IF(A85="","",IF(CK85=0,CM85,CK85)/2.2)</f>
        <v>15.148090909090909</v>
      </c>
      <c r="CO85" s="91">
        <f>IF(A85="","",(CP85/$BD$4))</f>
        <v>493689.3661695093</v>
      </c>
      <c r="CP85" s="91">
        <f>IF(A85="","",IF(CJ85="",(AJ85*$BA$4),CJ85))</f>
        <v>1876056.5119999999</v>
      </c>
      <c r="CQ85" s="99">
        <f>CN85-AU85</f>
        <v>4.8090909090909406E-2</v>
      </c>
      <c r="CR85" s="91">
        <f>AY85-BA85</f>
        <v>19</v>
      </c>
      <c r="CS85" s="168"/>
      <c r="CT85" s="81"/>
      <c r="CU85" s="192"/>
      <c r="CV85" s="192"/>
      <c r="CW85" s="169"/>
      <c r="CY85" s="83" t="s">
        <v>697</v>
      </c>
      <c r="CZ85" s="83"/>
    </row>
    <row r="86" spans="1:104" s="18" customFormat="1" ht="13.8" hidden="1" thickBot="1" x14ac:dyDescent="0.3">
      <c r="A86" s="100"/>
      <c r="B86" s="76" t="str">
        <f t="shared" si="3"/>
        <v/>
      </c>
      <c r="C86" s="77"/>
      <c r="D86" s="83"/>
      <c r="E86" s="83"/>
      <c r="F86" s="83"/>
      <c r="G86" s="76"/>
      <c r="H86" s="76"/>
      <c r="I86" s="76"/>
      <c r="J86" s="78"/>
      <c r="K86" s="78"/>
      <c r="L86" s="78"/>
      <c r="M86" s="221"/>
      <c r="N86" s="78"/>
      <c r="O86" s="78"/>
      <c r="P86" s="76"/>
      <c r="Q86" s="221"/>
      <c r="R86" s="221"/>
      <c r="S86" s="76"/>
      <c r="T86" s="76"/>
      <c r="U86" s="76"/>
      <c r="V86" s="222"/>
      <c r="W86" s="222"/>
      <c r="X86" s="222"/>
      <c r="Y86" s="79"/>
      <c r="Z86" s="79"/>
      <c r="AA86" s="223"/>
      <c r="AB86" s="223"/>
      <c r="AC86" s="76"/>
      <c r="AD86" s="76"/>
      <c r="AE86" s="221"/>
      <c r="AF86" s="221"/>
      <c r="AG86" s="79"/>
      <c r="AH86" s="80">
        <v>3</v>
      </c>
      <c r="AI86" s="81"/>
      <c r="AJ86" s="82"/>
      <c r="AK86" s="83"/>
      <c r="AL86" s="83"/>
      <c r="AM86" s="84"/>
      <c r="AN86" s="84"/>
      <c r="AO86" s="84"/>
      <c r="AP86" s="84"/>
      <c r="AQ86" s="85">
        <f>IF(AP86&lt;AM86,(AP86+1)-AM86,AP86-AM86)</f>
        <v>0</v>
      </c>
      <c r="AR86" s="85">
        <f>IF(AO86&lt;AN86,(AO86+1)-AN86,AO86-AN86)</f>
        <v>0</v>
      </c>
      <c r="AS86" s="86" t="str">
        <f>IF(AR86&lt;&gt;0,1,"")</f>
        <v/>
      </c>
      <c r="AT86" s="87" t="str">
        <f>IF(AM86&lt;&gt;0,AM86-(6/24)+1440,"")</f>
        <v/>
      </c>
      <c r="AU86" s="88"/>
      <c r="AV86" s="89"/>
      <c r="AW86" s="89"/>
      <c r="AX86" s="89"/>
      <c r="AY86" s="88"/>
      <c r="AZ86" s="89"/>
      <c r="BA86" s="88"/>
      <c r="BB86" s="88"/>
      <c r="BC86" s="101"/>
      <c r="BD86" s="89">
        <f>BC86*0.0004536</f>
        <v>0</v>
      </c>
      <c r="BE86" s="91"/>
      <c r="BF86" s="92"/>
      <c r="BG86" s="92"/>
      <c r="BH86" s="80"/>
      <c r="BI86" s="93"/>
      <c r="BJ86" s="93"/>
      <c r="BK86" s="93"/>
      <c r="BL86" s="93"/>
      <c r="BM86" s="94"/>
      <c r="BN86" s="94"/>
      <c r="BO86" s="94"/>
      <c r="BP86" s="95"/>
      <c r="BQ86" s="96"/>
      <c r="BR86" s="96"/>
      <c r="BS86" s="96"/>
      <c r="BT86" s="97"/>
      <c r="BU86" s="98"/>
      <c r="BV86" s="97"/>
      <c r="BW86" s="76"/>
      <c r="BX86" s="76"/>
      <c r="BY86" s="76"/>
      <c r="BZ86" s="76"/>
      <c r="CA86" s="76"/>
      <c r="CB86" s="76"/>
      <c r="CC86" s="76"/>
      <c r="CD86" s="76"/>
      <c r="CE86" s="76"/>
      <c r="CF86" s="76"/>
      <c r="CG86" s="76"/>
      <c r="CH86" s="76"/>
      <c r="CI86" s="212"/>
      <c r="CJ86" s="76"/>
      <c r="CK86" s="89">
        <f>((CJ86/3.8)*6.7)/1000</f>
        <v>0</v>
      </c>
      <c r="CL86" s="76"/>
      <c r="CM86" s="91">
        <f>((CL86*6.7)/1)/1000</f>
        <v>0</v>
      </c>
      <c r="CN86" s="91" t="str">
        <f>IF(A86="","",IF(CK86=0,CM86,CK86)/2.2)</f>
        <v/>
      </c>
      <c r="CO86" s="91" t="str">
        <f>IF(A86="","",(CP86/$BD$4))</f>
        <v/>
      </c>
      <c r="CP86" s="91" t="str">
        <f>IF(A86="","",IF(CJ86="",(AJ86*$BA$4),CJ86))</f>
        <v/>
      </c>
      <c r="CQ86" s="99"/>
      <c r="CR86" s="91">
        <f>AY86-BA86</f>
        <v>0</v>
      </c>
      <c r="CS86" s="76" t="s">
        <v>142</v>
      </c>
      <c r="CT86" s="81"/>
      <c r="CU86" s="192"/>
      <c r="CV86" s="192"/>
      <c r="CW86" s="169"/>
      <c r="CY86" s="76"/>
      <c r="CZ86" s="76"/>
    </row>
    <row r="87" spans="1:104" s="18" customFormat="1" ht="13.8" hidden="1" thickBot="1" x14ac:dyDescent="0.3">
      <c r="A87" s="100"/>
      <c r="B87" s="76" t="str">
        <f t="shared" si="3"/>
        <v/>
      </c>
      <c r="C87" s="77"/>
      <c r="D87" s="83"/>
      <c r="E87" s="83"/>
      <c r="F87" s="83"/>
      <c r="G87" s="76"/>
      <c r="H87" s="76"/>
      <c r="I87" s="76"/>
      <c r="J87" s="78"/>
      <c r="K87" s="78"/>
      <c r="L87" s="78"/>
      <c r="M87" s="221"/>
      <c r="N87" s="78"/>
      <c r="O87" s="78"/>
      <c r="P87" s="76"/>
      <c r="Q87" s="221"/>
      <c r="R87" s="221"/>
      <c r="S87" s="76"/>
      <c r="T87" s="76"/>
      <c r="U87" s="76"/>
      <c r="V87" s="222"/>
      <c r="W87" s="222"/>
      <c r="X87" s="222"/>
      <c r="Y87" s="79"/>
      <c r="Z87" s="79"/>
      <c r="AA87" s="223"/>
      <c r="AB87" s="223"/>
      <c r="AC87" s="76"/>
      <c r="AD87" s="76"/>
      <c r="AE87" s="221"/>
      <c r="AF87" s="221"/>
      <c r="AG87" s="79"/>
      <c r="AH87" s="102">
        <v>4</v>
      </c>
      <c r="AI87" s="103"/>
      <c r="AJ87" s="104"/>
      <c r="AK87" s="105"/>
      <c r="AL87" s="106"/>
      <c r="AM87" s="107"/>
      <c r="AN87" s="107"/>
      <c r="AO87" s="107"/>
      <c r="AP87" s="107"/>
      <c r="AQ87" s="108">
        <f>IF(AP87&lt;AM87,(AP87+1)-AM87,AP87-AM87)</f>
        <v>0</v>
      </c>
      <c r="AR87" s="108">
        <f>IF(AO87&lt;AN87,(AO87+1)-AN87,AO87-AN87)</f>
        <v>0</v>
      </c>
      <c r="AS87" s="109" t="str">
        <f>IF(AR87&lt;&gt;0,1,"")</f>
        <v/>
      </c>
      <c r="AT87" s="110" t="str">
        <f>IF(AM87&lt;&gt;0,AM87-(6/24)+1440,"")</f>
        <v/>
      </c>
      <c r="AU87" s="111"/>
      <c r="AV87" s="112"/>
      <c r="AW87" s="112"/>
      <c r="AX87" s="112"/>
      <c r="AY87" s="111"/>
      <c r="AZ87" s="217"/>
      <c r="BA87" s="111"/>
      <c r="BB87" s="111"/>
      <c r="BC87" s="113"/>
      <c r="BD87" s="112">
        <f>BC87*0.0004536</f>
        <v>0</v>
      </c>
      <c r="BE87" s="114"/>
      <c r="BF87" s="115"/>
      <c r="BG87" s="115"/>
      <c r="BH87" s="102"/>
      <c r="BI87" s="116"/>
      <c r="BJ87" s="116"/>
      <c r="BK87" s="116"/>
      <c r="BL87" s="116"/>
      <c r="BM87" s="117"/>
      <c r="BN87" s="117"/>
      <c r="BO87" s="117"/>
      <c r="BP87" s="118"/>
      <c r="BQ87" s="119"/>
      <c r="BR87" s="119"/>
      <c r="BS87" s="119"/>
      <c r="BT87" s="120"/>
      <c r="BU87" s="121"/>
      <c r="BV87" s="120"/>
      <c r="BW87" s="122"/>
      <c r="BX87" s="122"/>
      <c r="BY87" s="122"/>
      <c r="BZ87" s="122"/>
      <c r="CA87" s="122"/>
      <c r="CB87" s="122"/>
      <c r="CC87" s="122"/>
      <c r="CD87" s="122"/>
      <c r="CE87" s="122"/>
      <c r="CF87" s="122"/>
      <c r="CG87" s="122"/>
      <c r="CH87" s="122"/>
      <c r="CI87" s="213"/>
      <c r="CJ87" s="122"/>
      <c r="CK87" s="112">
        <f>((CJ87/3.8)*6.7)/1000</f>
        <v>0</v>
      </c>
      <c r="CL87" s="122"/>
      <c r="CM87" s="114">
        <f>((CL87*6.7)/1)/1000</f>
        <v>0</v>
      </c>
      <c r="CN87" s="114" t="str">
        <f>IF(A87="","",IF(CK87=0,CM87,CK87)/2.2)</f>
        <v/>
      </c>
      <c r="CO87" s="114" t="str">
        <f>IF(A87="","",(CP87/$BD$4))</f>
        <v/>
      </c>
      <c r="CP87" s="114" t="str">
        <f>IF(A87="","",IF(CJ87="",(AJ87*$BA$4),CJ87))</f>
        <v/>
      </c>
      <c r="CQ87" s="123"/>
      <c r="CR87" s="114">
        <f>AY87-BA87</f>
        <v>0</v>
      </c>
      <c r="CS87" s="122"/>
      <c r="CT87" s="202"/>
      <c r="CU87" s="203"/>
      <c r="CV87" s="203"/>
      <c r="CW87" s="204"/>
      <c r="CY87" s="76"/>
      <c r="CZ87" s="76"/>
    </row>
    <row r="88" spans="1:104" s="18" customFormat="1" ht="13.8" hidden="1" thickBot="1" x14ac:dyDescent="0.3">
      <c r="A88" s="124"/>
      <c r="B88" s="125" t="str">
        <f t="shared" si="3"/>
        <v/>
      </c>
      <c r="C88" s="126"/>
      <c r="D88" s="127"/>
      <c r="E88" s="127"/>
      <c r="F88" s="127"/>
      <c r="G88" s="127"/>
      <c r="H88" s="127"/>
      <c r="I88" s="128"/>
      <c r="J88" s="128"/>
      <c r="K88" s="128"/>
      <c r="L88" s="128"/>
      <c r="M88" s="224"/>
      <c r="N88" s="128"/>
      <c r="O88" s="128"/>
      <c r="P88" s="125"/>
      <c r="Q88" s="224"/>
      <c r="R88" s="224"/>
      <c r="S88" s="125"/>
      <c r="T88" s="125"/>
      <c r="U88" s="125"/>
      <c r="V88" s="225"/>
      <c r="W88" s="225"/>
      <c r="X88" s="225"/>
      <c r="Y88" s="129"/>
      <c r="Z88" s="129"/>
      <c r="AA88" s="226"/>
      <c r="AB88" s="226"/>
      <c r="AC88" s="125"/>
      <c r="AD88" s="125"/>
      <c r="AE88" s="224"/>
      <c r="AF88" s="224"/>
      <c r="AG88" s="130"/>
      <c r="AH88" s="238" t="s">
        <v>141</v>
      </c>
      <c r="AI88" s="239"/>
      <c r="AJ88" s="131"/>
      <c r="AK88" s="132"/>
      <c r="AL88" s="132"/>
      <c r="AM88" s="132"/>
      <c r="AN88" s="132"/>
      <c r="AO88" s="132"/>
      <c r="AP88" s="133"/>
      <c r="AQ88" s="133">
        <f>SUM(AQ84:AQ87)</f>
        <v>0.28472222222222227</v>
      </c>
      <c r="AR88" s="133">
        <f>SUM(AR84:AR87)</f>
        <v>0.25347222222222221</v>
      </c>
      <c r="AS88" s="134">
        <f>SUM(AS84:AS87)</f>
        <v>2</v>
      </c>
      <c r="AT88" s="134"/>
      <c r="AU88" s="132"/>
      <c r="AV88" s="135"/>
      <c r="AW88" s="135"/>
      <c r="AX88" s="135"/>
      <c r="AY88" s="132"/>
      <c r="AZ88" s="132"/>
      <c r="BA88" s="132"/>
      <c r="BB88" s="132"/>
      <c r="BC88" s="136"/>
      <c r="BD88" s="135"/>
      <c r="BE88" s="135"/>
      <c r="BF88" s="137"/>
      <c r="BG88" s="137"/>
      <c r="BH88" s="239"/>
      <c r="BI88" s="239"/>
      <c r="BJ88" s="239"/>
      <c r="BK88" s="138"/>
      <c r="BL88" s="138"/>
      <c r="BM88" s="138"/>
      <c r="BN88" s="138"/>
      <c r="BO88" s="138"/>
      <c r="BP88" s="139"/>
      <c r="BQ88" s="139"/>
      <c r="BR88" s="139"/>
      <c r="BS88" s="139"/>
      <c r="BT88" s="140"/>
      <c r="BU88" s="140"/>
      <c r="BV88" s="140"/>
      <c r="BW88" s="132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214"/>
      <c r="CJ88" s="132"/>
      <c r="CK88" s="135">
        <f>SUM(CK84:CK87)</f>
        <v>0</v>
      </c>
      <c r="CL88" s="132"/>
      <c r="CM88" s="135">
        <f>SUM(CM84:CM87)</f>
        <v>79.39500000000001</v>
      </c>
      <c r="CN88" s="135">
        <f>SUM(CN84:CN87)</f>
        <v>36.088636363636361</v>
      </c>
      <c r="CO88" s="135">
        <f>SUM(CO84:CO87)</f>
        <v>987020.64043899241</v>
      </c>
      <c r="CP88" s="135">
        <f>SUM(CP84:CP87)</f>
        <v>3750752.2479999997</v>
      </c>
      <c r="CQ88" s="135">
        <f>SUM(CQ84:CQ87)</f>
        <v>8.8636363636364734E-2</v>
      </c>
      <c r="CR88" s="132"/>
      <c r="CS88" s="132"/>
      <c r="CT88" s="132"/>
      <c r="CU88" s="132"/>
      <c r="CV88" s="132"/>
      <c r="CW88" s="141"/>
      <c r="CY88" s="214"/>
      <c r="CZ88" s="214"/>
    </row>
    <row r="89" spans="1:104" s="18" customFormat="1" x14ac:dyDescent="0.25">
      <c r="A89" s="100">
        <v>3781</v>
      </c>
      <c r="B89" s="51" t="str">
        <f t="shared" si="3"/>
        <v>3781-4069-1</v>
      </c>
      <c r="C89" s="52">
        <v>26</v>
      </c>
      <c r="D89" s="53" t="s">
        <v>283</v>
      </c>
      <c r="E89" s="53" t="s">
        <v>206</v>
      </c>
      <c r="F89" s="53"/>
      <c r="G89" s="53"/>
      <c r="H89" s="53"/>
      <c r="I89" s="70"/>
      <c r="J89" s="54"/>
      <c r="K89" s="54"/>
      <c r="L89" s="54"/>
      <c r="M89" s="218"/>
      <c r="N89" s="54"/>
      <c r="O89" s="54"/>
      <c r="P89" s="51"/>
      <c r="Q89" s="218"/>
      <c r="R89" s="218"/>
      <c r="S89" s="51"/>
      <c r="T89" s="51"/>
      <c r="U89" s="51"/>
      <c r="V89" s="219"/>
      <c r="W89" s="219"/>
      <c r="X89" s="220"/>
      <c r="Y89" s="55"/>
      <c r="Z89" s="55"/>
      <c r="AA89" s="219"/>
      <c r="AB89" s="219"/>
      <c r="AC89" s="51"/>
      <c r="AD89" s="51"/>
      <c r="AE89" s="218"/>
      <c r="AF89" s="218"/>
      <c r="AG89" s="55"/>
      <c r="AH89" s="56">
        <v>1</v>
      </c>
      <c r="AI89" s="57">
        <v>44329</v>
      </c>
      <c r="AJ89" s="58" t="s">
        <v>388</v>
      </c>
      <c r="AK89" s="59" t="s">
        <v>208</v>
      </c>
      <c r="AL89" s="59" t="s">
        <v>251</v>
      </c>
      <c r="AM89" s="60">
        <v>0.85416666666666663</v>
      </c>
      <c r="AN89" s="60">
        <v>0.86458333333333337</v>
      </c>
      <c r="AO89" s="60">
        <v>0.94791666666666663</v>
      </c>
      <c r="AP89" s="60">
        <v>0.95138888888888884</v>
      </c>
      <c r="AQ89" s="61">
        <f>IF(AP89&lt;AM89,(AP89+1)-AM89,AP89-AM89)</f>
        <v>9.722222222222221E-2</v>
      </c>
      <c r="AR89" s="61">
        <f>IF(AO89&lt;AN89,(AO89+1)-AN89,AO89-AN89)</f>
        <v>8.3333333333333259E-2</v>
      </c>
      <c r="AS89" s="62">
        <f>IF(AR89&lt;&gt;0,1,"")</f>
        <v>1</v>
      </c>
      <c r="AT89" s="63">
        <f>IF(AM89&lt;&gt;0,AM89-(6/24)+1440,"")</f>
        <v>1440.6041666666667</v>
      </c>
      <c r="AU89" s="88">
        <v>20.8</v>
      </c>
      <c r="AV89" s="65"/>
      <c r="AW89" s="65"/>
      <c r="AX89" s="65"/>
      <c r="AY89" s="64">
        <v>25</v>
      </c>
      <c r="AZ89" s="216"/>
      <c r="BA89" s="88">
        <v>12.2</v>
      </c>
      <c r="BB89" s="66"/>
      <c r="BC89" s="90" t="s">
        <v>500</v>
      </c>
      <c r="BD89" s="89">
        <f>BC89*0.0004536</f>
        <v>41.362423200000002</v>
      </c>
      <c r="BE89" s="67"/>
      <c r="BF89" s="68"/>
      <c r="BG89" s="68"/>
      <c r="BH89" s="69">
        <v>3</v>
      </c>
      <c r="BI89" s="70"/>
      <c r="BJ89" s="70"/>
      <c r="BK89" s="70"/>
      <c r="BL89" s="70"/>
      <c r="BM89" s="71"/>
      <c r="BN89" s="71"/>
      <c r="BO89" s="71"/>
      <c r="BP89" s="72">
        <v>3</v>
      </c>
      <c r="BQ89" s="73"/>
      <c r="BR89" s="73"/>
      <c r="BS89" s="73"/>
      <c r="BT89" s="74"/>
      <c r="BU89" s="75"/>
      <c r="BV89" s="74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212">
        <v>41.362000000000002</v>
      </c>
      <c r="CJ89" s="51"/>
      <c r="CK89" s="65">
        <f>((CJ89/3.8)*6.7)/1000</f>
        <v>0</v>
      </c>
      <c r="CL89" s="51">
        <v>6664</v>
      </c>
      <c r="CM89" s="67">
        <f>((CL89*6.7)/1)/1000</f>
        <v>44.648800000000001</v>
      </c>
      <c r="CN89" s="67">
        <f>IF(A89="","",IF(CK89=0,CM89,CK89)/2.2)</f>
        <v>20.294909090909091</v>
      </c>
      <c r="CO89" s="67">
        <f>IF(A89="","",(CP89/$BD$4))</f>
        <v>485691.98040225665</v>
      </c>
      <c r="CP89" s="67">
        <f>IF(A89="","",IF(CJ89="",(AJ89*$BA$4),CJ89))</f>
        <v>1845665.848</v>
      </c>
      <c r="CQ89" s="64">
        <f>CN89-AU89</f>
        <v>-0.50509090909091015</v>
      </c>
      <c r="CR89" s="67">
        <f>AY89-BA89</f>
        <v>12.8</v>
      </c>
      <c r="CS89" s="155"/>
      <c r="CT89" s="199"/>
      <c r="CU89" s="200"/>
      <c r="CV89" s="200"/>
      <c r="CW89" s="201"/>
      <c r="CY89" s="228" t="s">
        <v>697</v>
      </c>
      <c r="CZ89" s="228"/>
    </row>
    <row r="90" spans="1:104" s="18" customFormat="1" x14ac:dyDescent="0.25">
      <c r="A90" s="100">
        <v>3781</v>
      </c>
      <c r="B90" s="76" t="str">
        <f t="shared" si="3"/>
        <v>3781-4065-2</v>
      </c>
      <c r="C90" s="77">
        <v>26</v>
      </c>
      <c r="D90" s="83" t="s">
        <v>283</v>
      </c>
      <c r="E90" s="83" t="s">
        <v>206</v>
      </c>
      <c r="F90" s="83"/>
      <c r="G90" s="83"/>
      <c r="H90" s="76"/>
      <c r="I90" s="76"/>
      <c r="J90" s="78"/>
      <c r="K90" s="78"/>
      <c r="L90" s="78"/>
      <c r="M90" s="221"/>
      <c r="N90" s="78"/>
      <c r="O90" s="78"/>
      <c r="P90" s="76"/>
      <c r="Q90" s="221"/>
      <c r="R90" s="221"/>
      <c r="S90" s="76"/>
      <c r="T90" s="76"/>
      <c r="U90" s="76"/>
      <c r="V90" s="222"/>
      <c r="W90" s="222"/>
      <c r="X90" s="222"/>
      <c r="Y90" s="79"/>
      <c r="Z90" s="79"/>
      <c r="AA90" s="223"/>
      <c r="AB90" s="223"/>
      <c r="AC90" s="76"/>
      <c r="AD90" s="76"/>
      <c r="AE90" s="221"/>
      <c r="AF90" s="221"/>
      <c r="AG90" s="79"/>
      <c r="AH90" s="80">
        <v>2</v>
      </c>
      <c r="AI90" s="81">
        <v>44329</v>
      </c>
      <c r="AJ90" s="82" t="s">
        <v>389</v>
      </c>
      <c r="AK90" s="83" t="s">
        <v>251</v>
      </c>
      <c r="AL90" s="83" t="s">
        <v>345</v>
      </c>
      <c r="AM90" s="84">
        <v>0.97569444444444453</v>
      </c>
      <c r="AN90" s="84">
        <v>0.99305555555555547</v>
      </c>
      <c r="AO90" s="84">
        <v>3.8194444444444441E-2</v>
      </c>
      <c r="AP90" s="84">
        <v>4.5138888888888888E-2</v>
      </c>
      <c r="AQ90" s="229">
        <f>IF(AP90&lt;AM90,(AP90+1)-AM90,AP90-AM90)</f>
        <v>6.9444444444444309E-2</v>
      </c>
      <c r="AR90" s="231">
        <f>IF(AO90&lt;AN90,(AO90+1)-AN90,AO90-AN90)</f>
        <v>4.5138888888888951E-2</v>
      </c>
      <c r="AS90" s="86">
        <f>IF(AR90&lt;&gt;0,1,"")</f>
        <v>1</v>
      </c>
      <c r="AT90" s="87">
        <f>IF(AM90&lt;&gt;0,AM90-(6/24)+1440,"")</f>
        <v>1440.7256944444443</v>
      </c>
      <c r="AU90" s="230">
        <v>1.6</v>
      </c>
      <c r="AV90" s="89"/>
      <c r="AW90" s="89"/>
      <c r="AX90" s="89"/>
      <c r="AY90" s="88">
        <v>14.2</v>
      </c>
      <c r="AZ90" s="89"/>
      <c r="BA90" s="88">
        <v>6.8</v>
      </c>
      <c r="BB90" s="88"/>
      <c r="BC90" s="90" t="s">
        <v>500</v>
      </c>
      <c r="BD90" s="89">
        <f>BC90*0.0004536</f>
        <v>41.362423200000002</v>
      </c>
      <c r="BE90" s="91"/>
      <c r="BF90" s="92"/>
      <c r="BG90" s="92"/>
      <c r="BH90" s="80">
        <v>4</v>
      </c>
      <c r="BI90" s="93"/>
      <c r="BJ90" s="93"/>
      <c r="BK90" s="93"/>
      <c r="BL90" s="93"/>
      <c r="BM90" s="94"/>
      <c r="BN90" s="94"/>
      <c r="BO90" s="94"/>
      <c r="BP90" s="95">
        <v>4</v>
      </c>
      <c r="BQ90" s="96"/>
      <c r="BR90" s="96"/>
      <c r="BS90" s="96"/>
      <c r="BT90" s="97"/>
      <c r="BU90" s="98"/>
      <c r="BV90" s="97"/>
      <c r="BW90" s="76"/>
      <c r="BX90" s="76"/>
      <c r="BY90" s="76"/>
      <c r="BZ90" s="76"/>
      <c r="CA90" s="76"/>
      <c r="CB90" s="76"/>
      <c r="CC90" s="76"/>
      <c r="CD90" s="76"/>
      <c r="CE90" s="76"/>
      <c r="CF90" s="76"/>
      <c r="CG90" s="76"/>
      <c r="CH90" s="76"/>
      <c r="CI90" s="212">
        <v>41.362000000000002</v>
      </c>
      <c r="CJ90" s="76">
        <v>2256</v>
      </c>
      <c r="CK90" s="89">
        <f>((CJ90/3.8)*6.7)/1000</f>
        <v>3.9776842105263164</v>
      </c>
      <c r="CL90" s="76"/>
      <c r="CM90" s="91">
        <f>((CL90*6.7)/1)/1000</f>
        <v>0</v>
      </c>
      <c r="CN90" s="91">
        <f>IF(A90="","",IF(CK90=0,CM90,CK90)/2.2)</f>
        <v>1.8080382775119619</v>
      </c>
      <c r="CO90" s="91">
        <f>IF(A90="","",(CP90/$BD$4))</f>
        <v>593.6725268958279</v>
      </c>
      <c r="CP90" s="91">
        <f>IF(A90="","",IF(CJ90="",(AJ90*$BA$4),CJ90))</f>
        <v>2256</v>
      </c>
      <c r="CQ90" s="99">
        <f>CN90-AU90</f>
        <v>0.2080382775119618</v>
      </c>
      <c r="CR90" s="91">
        <f>AY90-BA90</f>
        <v>7.3999999999999995</v>
      </c>
      <c r="CS90" s="168"/>
      <c r="CT90" s="81"/>
      <c r="CU90" s="192"/>
      <c r="CV90" s="192"/>
      <c r="CW90" s="169"/>
      <c r="CY90" s="83" t="s">
        <v>697</v>
      </c>
      <c r="CZ90" s="83"/>
    </row>
    <row r="91" spans="1:104" s="18" customFormat="1" ht="13.8" thickBot="1" x14ac:dyDescent="0.3">
      <c r="A91" s="100">
        <v>3781</v>
      </c>
      <c r="B91" s="76" t="str">
        <f t="shared" si="3"/>
        <v>3781-4068-3</v>
      </c>
      <c r="C91" s="77">
        <v>26</v>
      </c>
      <c r="D91" s="83" t="s">
        <v>283</v>
      </c>
      <c r="E91" s="83" t="s">
        <v>206</v>
      </c>
      <c r="F91" s="83"/>
      <c r="G91" s="76"/>
      <c r="H91" s="76"/>
      <c r="I91" s="76"/>
      <c r="J91" s="78"/>
      <c r="K91" s="78"/>
      <c r="L91" s="78"/>
      <c r="M91" s="221"/>
      <c r="N91" s="78"/>
      <c r="O91" s="78"/>
      <c r="P91" s="76"/>
      <c r="Q91" s="221"/>
      <c r="R91" s="221"/>
      <c r="S91" s="76"/>
      <c r="T91" s="76"/>
      <c r="U91" s="76"/>
      <c r="V91" s="222"/>
      <c r="W91" s="222"/>
      <c r="X91" s="222"/>
      <c r="Y91" s="79"/>
      <c r="Z91" s="79"/>
      <c r="AA91" s="223"/>
      <c r="AB91" s="223"/>
      <c r="AC91" s="76"/>
      <c r="AD91" s="76"/>
      <c r="AE91" s="221"/>
      <c r="AF91" s="221"/>
      <c r="AG91" s="79"/>
      <c r="AH91" s="80">
        <v>3</v>
      </c>
      <c r="AI91" s="81">
        <v>44330</v>
      </c>
      <c r="AJ91" s="82" t="s">
        <v>390</v>
      </c>
      <c r="AK91" s="83" t="s">
        <v>345</v>
      </c>
      <c r="AL91" s="83" t="s">
        <v>216</v>
      </c>
      <c r="AM91" s="84">
        <v>8.6805555555555566E-2</v>
      </c>
      <c r="AN91" s="84">
        <v>0.125</v>
      </c>
      <c r="AO91" s="84">
        <v>0.23958333333333334</v>
      </c>
      <c r="AP91" s="84">
        <v>0.24652777777777779</v>
      </c>
      <c r="AQ91" s="85">
        <f>IF(AP91&lt;AM91,(AP91+1)-AM91,AP91-AM91)</f>
        <v>0.15972222222222221</v>
      </c>
      <c r="AR91" s="85">
        <f>IF(AO91&lt;AN91,(AO91+1)-AN91,AO91-AN91)</f>
        <v>0.11458333333333334</v>
      </c>
      <c r="AS91" s="86">
        <f>IF(AR91&lt;&gt;0,1,"")</f>
        <v>1</v>
      </c>
      <c r="AT91" s="87">
        <f>IF(AM91&lt;&gt;0,AM91-(6/24)+1440,"")</f>
        <v>1439.8368055555557</v>
      </c>
      <c r="AU91" s="88">
        <v>13.7</v>
      </c>
      <c r="AV91" s="89"/>
      <c r="AW91" s="89"/>
      <c r="AX91" s="89"/>
      <c r="AY91" s="88">
        <v>20.2</v>
      </c>
      <c r="AZ91" s="89"/>
      <c r="BA91" s="88">
        <v>7.2</v>
      </c>
      <c r="BB91" s="88"/>
      <c r="BC91" s="90" t="s">
        <v>501</v>
      </c>
      <c r="BD91" s="89">
        <f>BC91*0.0004536</f>
        <v>4.8299327999999999</v>
      </c>
      <c r="BE91" s="91"/>
      <c r="BF91" s="92"/>
      <c r="BG91" s="92"/>
      <c r="BH91" s="80"/>
      <c r="BI91" s="93"/>
      <c r="BJ91" s="93"/>
      <c r="BK91" s="93"/>
      <c r="BL91" s="93"/>
      <c r="BM91" s="94"/>
      <c r="BN91" s="94"/>
      <c r="BO91" s="94"/>
      <c r="BP91" s="95"/>
      <c r="BQ91" s="96"/>
      <c r="BR91" s="96"/>
      <c r="BS91" s="96"/>
      <c r="BT91" s="97"/>
      <c r="BU91" s="98"/>
      <c r="BV91" s="97"/>
      <c r="BW91" s="76"/>
      <c r="BX91" s="76"/>
      <c r="BY91" s="76"/>
      <c r="BZ91" s="76"/>
      <c r="CA91" s="76"/>
      <c r="CB91" s="76"/>
      <c r="CC91" s="76"/>
      <c r="CD91" s="76"/>
      <c r="CE91" s="76"/>
      <c r="CF91" s="76"/>
      <c r="CG91" s="76"/>
      <c r="CH91" s="76"/>
      <c r="CI91" s="212">
        <v>4.83</v>
      </c>
      <c r="CJ91" s="76"/>
      <c r="CK91" s="89">
        <f>((CJ91/3.8)*6.7)/1000</f>
        <v>0</v>
      </c>
      <c r="CL91" s="76">
        <v>4395</v>
      </c>
      <c r="CM91" s="91">
        <f>((CL91*6.7)/1)/1000</f>
        <v>29.4465</v>
      </c>
      <c r="CN91" s="91">
        <f>IF(A91="","",IF(CK91=0,CM91,CK91)/2.2)</f>
        <v>13.384772727272725</v>
      </c>
      <c r="CO91" s="91">
        <f>IF(A91="","",(CP91/$BD$4))</f>
        <v>485572.61643558124</v>
      </c>
      <c r="CP91" s="91">
        <f>IF(A91="","",IF(CJ91="",(AJ91*$BA$4),CJ91))</f>
        <v>1845212.2560000001</v>
      </c>
      <c r="CQ91" s="99">
        <f>CN91-AU91</f>
        <v>-0.3152272727272738</v>
      </c>
      <c r="CR91" s="91">
        <f>AY91-BA91</f>
        <v>13</v>
      </c>
      <c r="CS91" s="76"/>
      <c r="CT91" s="81"/>
      <c r="CU91" s="192"/>
      <c r="CV91" s="192"/>
      <c r="CW91" s="169"/>
      <c r="CY91" s="83" t="s">
        <v>697</v>
      </c>
      <c r="CZ91" s="76"/>
    </row>
    <row r="92" spans="1:104" s="18" customFormat="1" ht="13.8" hidden="1" thickBot="1" x14ac:dyDescent="0.3">
      <c r="A92" s="100"/>
      <c r="B92" s="76" t="str">
        <f t="shared" si="3"/>
        <v/>
      </c>
      <c r="C92" s="77"/>
      <c r="D92" s="83"/>
      <c r="E92" s="83"/>
      <c r="F92" s="83"/>
      <c r="G92" s="76"/>
      <c r="H92" s="76"/>
      <c r="I92" s="76"/>
      <c r="J92" s="78"/>
      <c r="K92" s="78"/>
      <c r="L92" s="78"/>
      <c r="M92" s="221"/>
      <c r="N92" s="78"/>
      <c r="O92" s="78"/>
      <c r="P92" s="76"/>
      <c r="Q92" s="221"/>
      <c r="R92" s="221"/>
      <c r="S92" s="76"/>
      <c r="T92" s="76"/>
      <c r="U92" s="76"/>
      <c r="V92" s="222"/>
      <c r="W92" s="222"/>
      <c r="X92" s="222"/>
      <c r="Y92" s="79"/>
      <c r="Z92" s="79"/>
      <c r="AA92" s="223"/>
      <c r="AB92" s="223"/>
      <c r="AC92" s="76"/>
      <c r="AD92" s="76"/>
      <c r="AE92" s="221"/>
      <c r="AF92" s="221"/>
      <c r="AG92" s="79"/>
      <c r="AH92" s="102">
        <v>4</v>
      </c>
      <c r="AI92" s="103"/>
      <c r="AJ92" s="104"/>
      <c r="AK92" s="105"/>
      <c r="AL92" s="106"/>
      <c r="AM92" s="107"/>
      <c r="AN92" s="107"/>
      <c r="AO92" s="107"/>
      <c r="AP92" s="107"/>
      <c r="AQ92" s="108">
        <f>IF(AP92&lt;AM92,(AP92+1)-AM92,AP92-AM92)</f>
        <v>0</v>
      </c>
      <c r="AR92" s="108">
        <f>IF(AO92&lt;AN92,(AO92+1)-AN92,AO92-AN92)</f>
        <v>0</v>
      </c>
      <c r="AS92" s="109" t="str">
        <f>IF(AR92&lt;&gt;0,1,"")</f>
        <v/>
      </c>
      <c r="AT92" s="110" t="str">
        <f>IF(AM92&lt;&gt;0,AM92-(6/24)+1440,"")</f>
        <v/>
      </c>
      <c r="AU92" s="111"/>
      <c r="AV92" s="112"/>
      <c r="AW92" s="112"/>
      <c r="AX92" s="112"/>
      <c r="AY92" s="111"/>
      <c r="AZ92" s="217"/>
      <c r="BA92" s="111"/>
      <c r="BB92" s="111"/>
      <c r="BC92" s="113"/>
      <c r="BD92" s="112">
        <f>BC92*0.0004536</f>
        <v>0</v>
      </c>
      <c r="BE92" s="114"/>
      <c r="BF92" s="115"/>
      <c r="BG92" s="115"/>
      <c r="BH92" s="102"/>
      <c r="BI92" s="116"/>
      <c r="BJ92" s="116"/>
      <c r="BK92" s="116"/>
      <c r="BL92" s="116"/>
      <c r="BM92" s="117"/>
      <c r="BN92" s="117"/>
      <c r="BO92" s="117"/>
      <c r="BP92" s="118"/>
      <c r="BQ92" s="119"/>
      <c r="BR92" s="119"/>
      <c r="BS92" s="119"/>
      <c r="BT92" s="120"/>
      <c r="BU92" s="121"/>
      <c r="BV92" s="120"/>
      <c r="BW92" s="122"/>
      <c r="BX92" s="122"/>
      <c r="BY92" s="122"/>
      <c r="BZ92" s="122"/>
      <c r="CA92" s="122"/>
      <c r="CB92" s="122"/>
      <c r="CC92" s="122"/>
      <c r="CD92" s="122"/>
      <c r="CE92" s="122"/>
      <c r="CF92" s="122"/>
      <c r="CG92" s="122"/>
      <c r="CH92" s="122"/>
      <c r="CI92" s="213"/>
      <c r="CJ92" s="122"/>
      <c r="CK92" s="112">
        <f>((CJ92/3.8)*6.7)/1000</f>
        <v>0</v>
      </c>
      <c r="CL92" s="122"/>
      <c r="CM92" s="114">
        <f>((CL92*6.7)/1)/1000</f>
        <v>0</v>
      </c>
      <c r="CN92" s="114" t="str">
        <f>IF(A92="","",IF(CK92=0,CM92,CK92)/2.2)</f>
        <v/>
      </c>
      <c r="CO92" s="114" t="str">
        <f>IF(A92="","",(CP92/$BD$4))</f>
        <v/>
      </c>
      <c r="CP92" s="114" t="str">
        <f>IF(A92="","",IF(CJ92="",(AJ92*$BA$4),CJ92))</f>
        <v/>
      </c>
      <c r="CQ92" s="123"/>
      <c r="CR92" s="114">
        <f>AY92-BA92</f>
        <v>0</v>
      </c>
      <c r="CS92" s="122" t="s">
        <v>142</v>
      </c>
      <c r="CT92" s="202"/>
      <c r="CU92" s="203"/>
      <c r="CV92" s="203"/>
      <c r="CW92" s="204"/>
      <c r="CY92" s="76"/>
      <c r="CZ92" s="76"/>
    </row>
    <row r="93" spans="1:104" s="18" customFormat="1" ht="13.8" hidden="1" thickBot="1" x14ac:dyDescent="0.3">
      <c r="A93" s="124"/>
      <c r="B93" s="125" t="str">
        <f t="shared" si="3"/>
        <v/>
      </c>
      <c r="C93" s="126"/>
      <c r="D93" s="127"/>
      <c r="E93" s="127"/>
      <c r="F93" s="127"/>
      <c r="G93" s="127"/>
      <c r="H93" s="127"/>
      <c r="I93" s="128"/>
      <c r="J93" s="128"/>
      <c r="K93" s="128"/>
      <c r="L93" s="128"/>
      <c r="M93" s="224"/>
      <c r="N93" s="128"/>
      <c r="O93" s="128"/>
      <c r="P93" s="125"/>
      <c r="Q93" s="224"/>
      <c r="R93" s="224"/>
      <c r="S93" s="125"/>
      <c r="T93" s="125"/>
      <c r="U93" s="125"/>
      <c r="V93" s="225"/>
      <c r="W93" s="225"/>
      <c r="X93" s="225"/>
      <c r="Y93" s="129"/>
      <c r="Z93" s="129"/>
      <c r="AA93" s="226"/>
      <c r="AB93" s="226"/>
      <c r="AC93" s="125"/>
      <c r="AD93" s="125"/>
      <c r="AE93" s="224"/>
      <c r="AF93" s="224"/>
      <c r="AG93" s="130"/>
      <c r="AH93" s="238" t="s">
        <v>141</v>
      </c>
      <c r="AI93" s="239"/>
      <c r="AJ93" s="131"/>
      <c r="AK93" s="132"/>
      <c r="AL93" s="132"/>
      <c r="AM93" s="132"/>
      <c r="AN93" s="132"/>
      <c r="AO93" s="132"/>
      <c r="AP93" s="133"/>
      <c r="AQ93" s="133">
        <f>SUM(AQ89:AQ92)</f>
        <v>0.32638888888888873</v>
      </c>
      <c r="AR93" s="133">
        <f>SUM(AR89:AR92)</f>
        <v>0.24305555555555555</v>
      </c>
      <c r="AS93" s="134">
        <f>SUM(AS89:AS92)</f>
        <v>3</v>
      </c>
      <c r="AT93" s="134"/>
      <c r="AU93" s="132"/>
      <c r="AV93" s="135"/>
      <c r="AW93" s="135"/>
      <c r="AX93" s="135"/>
      <c r="AY93" s="132"/>
      <c r="AZ93" s="132"/>
      <c r="BA93" s="132"/>
      <c r="BB93" s="132"/>
      <c r="BC93" s="136"/>
      <c r="BD93" s="135"/>
      <c r="BE93" s="135"/>
      <c r="BF93" s="137"/>
      <c r="BG93" s="137"/>
      <c r="BH93" s="239"/>
      <c r="BI93" s="239"/>
      <c r="BJ93" s="239"/>
      <c r="BK93" s="138"/>
      <c r="BL93" s="138"/>
      <c r="BM93" s="138"/>
      <c r="BN93" s="138"/>
      <c r="BO93" s="138"/>
      <c r="BP93" s="139"/>
      <c r="BQ93" s="139"/>
      <c r="BR93" s="139"/>
      <c r="BS93" s="139"/>
      <c r="BT93" s="140"/>
      <c r="BU93" s="140"/>
      <c r="BV93" s="140"/>
      <c r="BW93" s="132"/>
      <c r="BX93" s="132"/>
      <c r="BY93" s="132"/>
      <c r="BZ93" s="132"/>
      <c r="CA93" s="132"/>
      <c r="CB93" s="132"/>
      <c r="CC93" s="132"/>
      <c r="CD93" s="132"/>
      <c r="CE93" s="132"/>
      <c r="CF93" s="132"/>
      <c r="CG93" s="132"/>
      <c r="CH93" s="132"/>
      <c r="CI93" s="214"/>
      <c r="CJ93" s="132"/>
      <c r="CK93" s="135">
        <f>SUM(CK89:CK92)</f>
        <v>3.9776842105263164</v>
      </c>
      <c r="CL93" s="132"/>
      <c r="CM93" s="135">
        <f>SUM(CM89:CM92)</f>
        <v>74.095300000000009</v>
      </c>
      <c r="CN93" s="135">
        <f>SUM(CN89:CN92)</f>
        <v>35.487720095693774</v>
      </c>
      <c r="CO93" s="135">
        <f>SUM(CO89:CO92)</f>
        <v>971858.26936473371</v>
      </c>
      <c r="CP93" s="135">
        <f>SUM(CP89:CP92)</f>
        <v>3693134.1040000003</v>
      </c>
      <c r="CQ93" s="135">
        <f>SUM(CQ89:CQ92)</f>
        <v>-0.61227990430622214</v>
      </c>
      <c r="CR93" s="132"/>
      <c r="CS93" s="132"/>
      <c r="CT93" s="132"/>
      <c r="CU93" s="132"/>
      <c r="CV93" s="132"/>
      <c r="CW93" s="141"/>
      <c r="CY93" s="214"/>
      <c r="CZ93" s="214"/>
    </row>
    <row r="94" spans="1:104" s="18" customFormat="1" ht="13.8" thickBot="1" x14ac:dyDescent="0.3">
      <c r="A94" s="50">
        <v>3782</v>
      </c>
      <c r="B94" s="51" t="str">
        <f t="shared" si="3"/>
        <v>3782-4112-1</v>
      </c>
      <c r="C94" s="52">
        <v>26</v>
      </c>
      <c r="D94" s="53" t="s">
        <v>253</v>
      </c>
      <c r="E94" s="53" t="s">
        <v>295</v>
      </c>
      <c r="F94" s="53"/>
      <c r="G94" s="53"/>
      <c r="H94" s="53"/>
      <c r="I94" s="70"/>
      <c r="J94" s="54"/>
      <c r="K94" s="54"/>
      <c r="L94" s="54"/>
      <c r="M94" s="218"/>
      <c r="N94" s="54"/>
      <c r="O94" s="54"/>
      <c r="P94" s="51"/>
      <c r="Q94" s="218"/>
      <c r="R94" s="218"/>
      <c r="S94" s="51"/>
      <c r="T94" s="51"/>
      <c r="U94" s="51"/>
      <c r="V94" s="219"/>
      <c r="W94" s="219"/>
      <c r="X94" s="220"/>
      <c r="Y94" s="55"/>
      <c r="Z94" s="55"/>
      <c r="AA94" s="219"/>
      <c r="AB94" s="219"/>
      <c r="AC94" s="51"/>
      <c r="AD94" s="51"/>
      <c r="AE94" s="218"/>
      <c r="AF94" s="218"/>
      <c r="AG94" s="55"/>
      <c r="AH94" s="56">
        <v>1</v>
      </c>
      <c r="AI94" s="57">
        <v>44330</v>
      </c>
      <c r="AJ94" s="58" t="s">
        <v>215</v>
      </c>
      <c r="AK94" s="59" t="s">
        <v>216</v>
      </c>
      <c r="AL94" s="59" t="s">
        <v>209</v>
      </c>
      <c r="AM94" s="60">
        <v>0.33333333333333331</v>
      </c>
      <c r="AN94" s="60">
        <v>0.35069444444444442</v>
      </c>
      <c r="AO94" s="60">
        <v>0.51041666666666663</v>
      </c>
      <c r="AP94" s="60">
        <v>0.52083333333333337</v>
      </c>
      <c r="AQ94" s="61">
        <f>IF(AP94&lt;AM94,(AP94+1)-AM94,AP94-AM94)</f>
        <v>0.18750000000000006</v>
      </c>
      <c r="AR94" s="61">
        <f>IF(AO94&lt;AN94,(AO94+1)-AN94,AO94-AN94)</f>
        <v>0.15972222222222221</v>
      </c>
      <c r="AS94" s="62">
        <f>IF(AR94&lt;&gt;0,1,"")</f>
        <v>1</v>
      </c>
      <c r="AT94" s="63">
        <f>IF(AM94&lt;&gt;0,AM94-(6/24)+1440,"")</f>
        <v>1440.0833333333333</v>
      </c>
      <c r="AU94" s="88">
        <v>23.1</v>
      </c>
      <c r="AV94" s="65"/>
      <c r="AW94" s="65"/>
      <c r="AX94" s="65"/>
      <c r="AY94" s="64">
        <v>31</v>
      </c>
      <c r="AZ94" s="216"/>
      <c r="BA94" s="88">
        <v>7.8</v>
      </c>
      <c r="BB94" s="66"/>
      <c r="BC94" s="90" t="s">
        <v>505</v>
      </c>
      <c r="BD94" s="89">
        <f>BC94*0.0004536</f>
        <v>34.385148000000001</v>
      </c>
      <c r="BE94" s="67"/>
      <c r="BF94" s="68"/>
      <c r="BG94" s="68"/>
      <c r="BH94" s="69">
        <v>3</v>
      </c>
      <c r="BI94" s="70"/>
      <c r="BJ94" s="70"/>
      <c r="BK94" s="70"/>
      <c r="BL94" s="70"/>
      <c r="BM94" s="71"/>
      <c r="BN94" s="71"/>
      <c r="BO94" s="71"/>
      <c r="BP94" s="72">
        <v>3</v>
      </c>
      <c r="BQ94" s="73"/>
      <c r="BR94" s="73"/>
      <c r="BS94" s="73"/>
      <c r="BT94" s="74"/>
      <c r="BU94" s="75"/>
      <c r="BV94" s="74"/>
      <c r="BW94" s="51"/>
      <c r="BX94" s="51"/>
      <c r="BY94" s="51"/>
      <c r="BZ94" s="51"/>
      <c r="CA94" s="51"/>
      <c r="CB94" s="51"/>
      <c r="CC94" s="51"/>
      <c r="CD94" s="51"/>
      <c r="CE94" s="51"/>
      <c r="CF94" s="51"/>
      <c r="CG94" s="51"/>
      <c r="CH94" s="51"/>
      <c r="CI94" s="212">
        <v>34.457000000000001</v>
      </c>
      <c r="CJ94" s="51"/>
      <c r="CK94" s="65">
        <f>((CJ94/3.8)*6.7)/1000</f>
        <v>0</v>
      </c>
      <c r="CL94" s="51">
        <v>7716</v>
      </c>
      <c r="CM94" s="67">
        <f>((CL94*6.7)/1)/1000</f>
        <v>51.697200000000002</v>
      </c>
      <c r="CN94" s="67">
        <f>IF(A94="","",IF(CK94=0,CM94,CK94)/2.2)</f>
        <v>23.498727272727272</v>
      </c>
      <c r="CO94" s="67">
        <f>IF(A94="","",(CP94/$BD$4))</f>
        <v>490824.63096929941</v>
      </c>
      <c r="CP94" s="67">
        <f>IF(A94="","",IF(CJ94="",(AJ94*$BA$4),CJ94))</f>
        <v>1865170.304</v>
      </c>
      <c r="CQ94" s="64">
        <f>CN94-AU94</f>
        <v>0.39872727272727104</v>
      </c>
      <c r="CR94" s="67">
        <f>AY94-BA94</f>
        <v>23.2</v>
      </c>
      <c r="CS94" s="155"/>
      <c r="CT94" s="199">
        <v>44330</v>
      </c>
      <c r="CU94" s="200">
        <v>0.3125</v>
      </c>
      <c r="CV94" s="200">
        <v>0.35416666666666669</v>
      </c>
      <c r="CW94" s="201" t="s">
        <v>522</v>
      </c>
      <c r="CY94" s="228" t="s">
        <v>697</v>
      </c>
      <c r="CZ94" s="228"/>
    </row>
    <row r="95" spans="1:104" s="18" customFormat="1" ht="13.8" hidden="1" thickBot="1" x14ac:dyDescent="0.3">
      <c r="A95" s="100"/>
      <c r="B95" s="76" t="str">
        <f t="shared" si="3"/>
        <v/>
      </c>
      <c r="C95" s="77"/>
      <c r="D95" s="83"/>
      <c r="E95" s="83"/>
      <c r="F95" s="83"/>
      <c r="G95" s="83"/>
      <c r="H95" s="76"/>
      <c r="I95" s="76"/>
      <c r="J95" s="78"/>
      <c r="K95" s="78"/>
      <c r="L95" s="78"/>
      <c r="M95" s="221"/>
      <c r="N95" s="78"/>
      <c r="O95" s="78"/>
      <c r="P95" s="76"/>
      <c r="Q95" s="221"/>
      <c r="R95" s="221"/>
      <c r="S95" s="76"/>
      <c r="T95" s="76"/>
      <c r="U95" s="76"/>
      <c r="V95" s="222"/>
      <c r="W95" s="222"/>
      <c r="X95" s="222"/>
      <c r="Y95" s="79"/>
      <c r="Z95" s="79"/>
      <c r="AA95" s="223"/>
      <c r="AB95" s="223"/>
      <c r="AC95" s="76"/>
      <c r="AD95" s="76"/>
      <c r="AE95" s="221"/>
      <c r="AF95" s="221"/>
      <c r="AG95" s="79"/>
      <c r="AH95" s="80">
        <v>2</v>
      </c>
      <c r="AI95" s="81"/>
      <c r="AJ95" s="82"/>
      <c r="AK95" s="83"/>
      <c r="AL95" s="83"/>
      <c r="AM95" s="84"/>
      <c r="AN95" s="84"/>
      <c r="AO95" s="84"/>
      <c r="AP95" s="84"/>
      <c r="AQ95" s="229">
        <f>IF(AP95&lt;AM95,(AP95+1)-AM95,AP95-AM95)</f>
        <v>0</v>
      </c>
      <c r="AR95" s="231">
        <f>IF(AO95&lt;AN95,(AO95+1)-AN95,AO95-AN95)</f>
        <v>0</v>
      </c>
      <c r="AS95" s="86" t="str">
        <f>IF(AR95&lt;&gt;0,1,"")</f>
        <v/>
      </c>
      <c r="AT95" s="87" t="str">
        <f>IF(AM95&lt;&gt;0,AM95-(6/24)+1440,"")</f>
        <v/>
      </c>
      <c r="AU95" s="230"/>
      <c r="AV95" s="89"/>
      <c r="AW95" s="89"/>
      <c r="AX95" s="89"/>
      <c r="AY95" s="88"/>
      <c r="AZ95" s="89"/>
      <c r="BA95" s="88"/>
      <c r="BB95" s="88"/>
      <c r="BC95" s="90"/>
      <c r="BD95" s="89">
        <f>BC95*0.0004536</f>
        <v>0</v>
      </c>
      <c r="BE95" s="91"/>
      <c r="BF95" s="92"/>
      <c r="BG95" s="92"/>
      <c r="BH95" s="80">
        <v>4</v>
      </c>
      <c r="BI95" s="93"/>
      <c r="BJ95" s="93"/>
      <c r="BK95" s="93"/>
      <c r="BL95" s="93"/>
      <c r="BM95" s="94"/>
      <c r="BN95" s="94"/>
      <c r="BO95" s="94"/>
      <c r="BP95" s="95">
        <v>4</v>
      </c>
      <c r="BQ95" s="96"/>
      <c r="BR95" s="96"/>
      <c r="BS95" s="96"/>
      <c r="BT95" s="97"/>
      <c r="BU95" s="98"/>
      <c r="BV95" s="97"/>
      <c r="BW95" s="76"/>
      <c r="BX95" s="76"/>
      <c r="BY95" s="76"/>
      <c r="BZ95" s="76"/>
      <c r="CA95" s="76"/>
      <c r="CB95" s="76"/>
      <c r="CC95" s="76"/>
      <c r="CD95" s="76"/>
      <c r="CE95" s="76"/>
      <c r="CF95" s="76"/>
      <c r="CG95" s="76"/>
      <c r="CH95" s="76"/>
      <c r="CI95" s="212"/>
      <c r="CJ95" s="76"/>
      <c r="CK95" s="89">
        <f>((CJ95/3.8)*6.7)/1000</f>
        <v>0</v>
      </c>
      <c r="CL95" s="76"/>
      <c r="CM95" s="91">
        <f>((CL95*6.7)/1)/1000</f>
        <v>0</v>
      </c>
      <c r="CN95" s="91" t="str">
        <f>IF(A95="","",IF(CK95=0,CM95,CK95)/2.2)</f>
        <v/>
      </c>
      <c r="CO95" s="91" t="str">
        <f>IF(A95="","",(CP95/$BD$4))</f>
        <v/>
      </c>
      <c r="CP95" s="91" t="str">
        <f>IF(A95="","",IF(CJ95="",(AJ95*$BA$4),CJ95))</f>
        <v/>
      </c>
      <c r="CQ95" s="99"/>
      <c r="CR95" s="91">
        <f>AY95-BA95</f>
        <v>0</v>
      </c>
      <c r="CS95" s="168"/>
      <c r="CT95" s="81"/>
      <c r="CU95" s="192"/>
      <c r="CV95" s="192"/>
      <c r="CW95" s="169"/>
      <c r="CY95" s="83"/>
      <c r="CZ95" s="83"/>
    </row>
    <row r="96" spans="1:104" s="18" customFormat="1" ht="13.8" hidden="1" thickBot="1" x14ac:dyDescent="0.3">
      <c r="A96" s="100"/>
      <c r="B96" s="76" t="str">
        <f t="shared" si="3"/>
        <v/>
      </c>
      <c r="C96" s="77"/>
      <c r="D96" s="83"/>
      <c r="E96" s="83"/>
      <c r="F96" s="83"/>
      <c r="G96" s="76"/>
      <c r="H96" s="76"/>
      <c r="I96" s="76"/>
      <c r="J96" s="78"/>
      <c r="K96" s="78"/>
      <c r="L96" s="78"/>
      <c r="M96" s="221"/>
      <c r="N96" s="78"/>
      <c r="O96" s="78"/>
      <c r="P96" s="76"/>
      <c r="Q96" s="221"/>
      <c r="R96" s="221"/>
      <c r="S96" s="76"/>
      <c r="T96" s="76"/>
      <c r="U96" s="76"/>
      <c r="V96" s="222"/>
      <c r="W96" s="222"/>
      <c r="X96" s="222"/>
      <c r="Y96" s="79"/>
      <c r="Z96" s="79"/>
      <c r="AA96" s="223"/>
      <c r="AB96" s="223"/>
      <c r="AC96" s="76"/>
      <c r="AD96" s="76"/>
      <c r="AE96" s="221"/>
      <c r="AF96" s="221"/>
      <c r="AG96" s="79"/>
      <c r="AH96" s="80">
        <v>3</v>
      </c>
      <c r="AI96" s="81"/>
      <c r="AJ96" s="82"/>
      <c r="AK96" s="83"/>
      <c r="AL96" s="83"/>
      <c r="AM96" s="84"/>
      <c r="AN96" s="84"/>
      <c r="AO96" s="84"/>
      <c r="AP96" s="84"/>
      <c r="AQ96" s="85">
        <f>IF(AP96&lt;AM96,(AP96+1)-AM96,AP96-AM96)</f>
        <v>0</v>
      </c>
      <c r="AR96" s="85">
        <f>IF(AO96&lt;AN96,(AO96+1)-AN96,AO96-AN96)</f>
        <v>0</v>
      </c>
      <c r="AS96" s="86" t="str">
        <f>IF(AR96&lt;&gt;0,1,"")</f>
        <v/>
      </c>
      <c r="AT96" s="87" t="str">
        <f>IF(AM96&lt;&gt;0,AM96-(6/24)+1440,"")</f>
        <v/>
      </c>
      <c r="AU96" s="88"/>
      <c r="AV96" s="89"/>
      <c r="AW96" s="89"/>
      <c r="AX96" s="89"/>
      <c r="AY96" s="88"/>
      <c r="AZ96" s="89"/>
      <c r="BA96" s="88"/>
      <c r="BB96" s="88"/>
      <c r="BC96" s="101"/>
      <c r="BD96" s="89">
        <f>BC96*0.0004536</f>
        <v>0</v>
      </c>
      <c r="BE96" s="91"/>
      <c r="BF96" s="92"/>
      <c r="BG96" s="92"/>
      <c r="BH96" s="80"/>
      <c r="BI96" s="93"/>
      <c r="BJ96" s="93"/>
      <c r="BK96" s="93"/>
      <c r="BL96" s="93"/>
      <c r="BM96" s="94"/>
      <c r="BN96" s="94"/>
      <c r="BO96" s="94"/>
      <c r="BP96" s="95"/>
      <c r="BQ96" s="96"/>
      <c r="BR96" s="96"/>
      <c r="BS96" s="96"/>
      <c r="BT96" s="97"/>
      <c r="BU96" s="98"/>
      <c r="BV96" s="97"/>
      <c r="BW96" s="76"/>
      <c r="BX96" s="76"/>
      <c r="BY96" s="76"/>
      <c r="BZ96" s="76"/>
      <c r="CA96" s="76"/>
      <c r="CB96" s="76"/>
      <c r="CC96" s="76"/>
      <c r="CD96" s="76"/>
      <c r="CE96" s="76"/>
      <c r="CF96" s="76"/>
      <c r="CG96" s="76"/>
      <c r="CH96" s="76"/>
      <c r="CI96" s="212"/>
      <c r="CJ96" s="76"/>
      <c r="CK96" s="89">
        <f>((CJ96/3.8)*6.7)/1000</f>
        <v>0</v>
      </c>
      <c r="CL96" s="76"/>
      <c r="CM96" s="91">
        <f>((CL96*6.7)/1)/1000</f>
        <v>0</v>
      </c>
      <c r="CN96" s="91" t="str">
        <f>IF(A96="","",IF(CK96=0,CM96,CK96)/2.2)</f>
        <v/>
      </c>
      <c r="CO96" s="91" t="str">
        <f>IF(A96="","",(CP96/$BD$4))</f>
        <v/>
      </c>
      <c r="CP96" s="91" t="str">
        <f>IF(A96="","",IF(CJ96="",(AJ96*$BA$4),CJ96))</f>
        <v/>
      </c>
      <c r="CQ96" s="99"/>
      <c r="CR96" s="91">
        <f>AY96-BA96</f>
        <v>0</v>
      </c>
      <c r="CS96" s="76"/>
      <c r="CT96" s="81"/>
      <c r="CU96" s="192"/>
      <c r="CV96" s="192"/>
      <c r="CW96" s="169"/>
      <c r="CY96" s="76"/>
      <c r="CZ96" s="76"/>
    </row>
    <row r="97" spans="1:104" s="18" customFormat="1" ht="13.8" hidden="1" thickBot="1" x14ac:dyDescent="0.3">
      <c r="A97" s="100"/>
      <c r="B97" s="76" t="str">
        <f t="shared" si="3"/>
        <v/>
      </c>
      <c r="C97" s="77"/>
      <c r="D97" s="83"/>
      <c r="E97" s="83"/>
      <c r="F97" s="83"/>
      <c r="G97" s="76"/>
      <c r="H97" s="76"/>
      <c r="I97" s="76"/>
      <c r="J97" s="78"/>
      <c r="K97" s="78"/>
      <c r="L97" s="78"/>
      <c r="M97" s="221"/>
      <c r="N97" s="78"/>
      <c r="O97" s="78"/>
      <c r="P97" s="76"/>
      <c r="Q97" s="221"/>
      <c r="R97" s="221"/>
      <c r="S97" s="76"/>
      <c r="T97" s="76"/>
      <c r="U97" s="76"/>
      <c r="V97" s="222"/>
      <c r="W97" s="222"/>
      <c r="X97" s="222"/>
      <c r="Y97" s="79"/>
      <c r="Z97" s="79"/>
      <c r="AA97" s="223"/>
      <c r="AB97" s="223"/>
      <c r="AC97" s="76"/>
      <c r="AD97" s="76"/>
      <c r="AE97" s="221"/>
      <c r="AF97" s="221"/>
      <c r="AG97" s="79"/>
      <c r="AH97" s="102">
        <v>4</v>
      </c>
      <c r="AI97" s="103"/>
      <c r="AJ97" s="104"/>
      <c r="AK97" s="105"/>
      <c r="AL97" s="106"/>
      <c r="AM97" s="107"/>
      <c r="AN97" s="107"/>
      <c r="AO97" s="107"/>
      <c r="AP97" s="107"/>
      <c r="AQ97" s="108">
        <f>IF(AP97&lt;AM97,(AP97+1)-AM97,AP97-AM97)</f>
        <v>0</v>
      </c>
      <c r="AR97" s="108">
        <f>IF(AO97&lt;AN97,(AO97+1)-AN97,AO97-AN97)</f>
        <v>0</v>
      </c>
      <c r="AS97" s="109" t="str">
        <f>IF(AR97&lt;&gt;0,1,"")</f>
        <v/>
      </c>
      <c r="AT97" s="110" t="str">
        <f>IF(AM97&lt;&gt;0,AM97-(6/24)+1440,"")</f>
        <v/>
      </c>
      <c r="AU97" s="111"/>
      <c r="AV97" s="112"/>
      <c r="AW97" s="112"/>
      <c r="AX97" s="112"/>
      <c r="AY97" s="111"/>
      <c r="AZ97" s="217"/>
      <c r="BA97" s="111"/>
      <c r="BB97" s="111"/>
      <c r="BC97" s="113"/>
      <c r="BD97" s="112">
        <f>BC97*0.0004536</f>
        <v>0</v>
      </c>
      <c r="BE97" s="114"/>
      <c r="BF97" s="115"/>
      <c r="BG97" s="115"/>
      <c r="BH97" s="102"/>
      <c r="BI97" s="116"/>
      <c r="BJ97" s="116"/>
      <c r="BK97" s="116"/>
      <c r="BL97" s="116"/>
      <c r="BM97" s="117"/>
      <c r="BN97" s="117"/>
      <c r="BO97" s="117"/>
      <c r="BP97" s="118"/>
      <c r="BQ97" s="119"/>
      <c r="BR97" s="119"/>
      <c r="BS97" s="119"/>
      <c r="BT97" s="120"/>
      <c r="BU97" s="121"/>
      <c r="BV97" s="120"/>
      <c r="BW97" s="122"/>
      <c r="BX97" s="122"/>
      <c r="BY97" s="122"/>
      <c r="BZ97" s="122"/>
      <c r="CA97" s="122"/>
      <c r="CB97" s="122"/>
      <c r="CC97" s="122"/>
      <c r="CD97" s="122"/>
      <c r="CE97" s="122"/>
      <c r="CF97" s="122"/>
      <c r="CG97" s="122"/>
      <c r="CH97" s="122"/>
      <c r="CI97" s="213"/>
      <c r="CJ97" s="122"/>
      <c r="CK97" s="112">
        <f>((CJ97/3.8)*6.7)/1000</f>
        <v>0</v>
      </c>
      <c r="CL97" s="122"/>
      <c r="CM97" s="114">
        <f>((CL97*6.7)/1)/1000</f>
        <v>0</v>
      </c>
      <c r="CN97" s="114" t="str">
        <f>IF(A97="","",IF(CK97=0,CM97,CK97)/2.2)</f>
        <v/>
      </c>
      <c r="CO97" s="114" t="str">
        <f>IF(A97="","",(CP97/$BD$4))</f>
        <v/>
      </c>
      <c r="CP97" s="114" t="str">
        <f>IF(A97="","",IF(CJ97="",(AJ97*$BA$4),CJ97))</f>
        <v/>
      </c>
      <c r="CQ97" s="123"/>
      <c r="CR97" s="114">
        <f>AY97-BA97</f>
        <v>0</v>
      </c>
      <c r="CS97" s="122"/>
      <c r="CT97" s="202"/>
      <c r="CU97" s="203"/>
      <c r="CV97" s="203"/>
      <c r="CW97" s="204"/>
      <c r="CY97" s="76"/>
      <c r="CZ97" s="76"/>
    </row>
    <row r="98" spans="1:104" s="18" customFormat="1" ht="13.8" hidden="1" thickBot="1" x14ac:dyDescent="0.3">
      <c r="A98" s="124"/>
      <c r="B98" s="125" t="str">
        <f t="shared" si="3"/>
        <v/>
      </c>
      <c r="C98" s="126"/>
      <c r="D98" s="127"/>
      <c r="E98" s="127"/>
      <c r="F98" s="127"/>
      <c r="G98" s="127"/>
      <c r="H98" s="127"/>
      <c r="I98" s="128"/>
      <c r="J98" s="128"/>
      <c r="K98" s="128"/>
      <c r="L98" s="128"/>
      <c r="M98" s="224"/>
      <c r="N98" s="128"/>
      <c r="O98" s="128"/>
      <c r="P98" s="125"/>
      <c r="Q98" s="224"/>
      <c r="R98" s="224"/>
      <c r="S98" s="125"/>
      <c r="T98" s="125"/>
      <c r="U98" s="125"/>
      <c r="V98" s="225"/>
      <c r="W98" s="225"/>
      <c r="X98" s="225"/>
      <c r="Y98" s="129"/>
      <c r="Z98" s="129"/>
      <c r="AA98" s="226"/>
      <c r="AB98" s="226"/>
      <c r="AC98" s="125"/>
      <c r="AD98" s="125"/>
      <c r="AE98" s="224"/>
      <c r="AF98" s="224"/>
      <c r="AG98" s="130"/>
      <c r="AH98" s="238" t="s">
        <v>141</v>
      </c>
      <c r="AI98" s="239"/>
      <c r="AJ98" s="131"/>
      <c r="AK98" s="132"/>
      <c r="AL98" s="132"/>
      <c r="AM98" s="132"/>
      <c r="AN98" s="132"/>
      <c r="AO98" s="132"/>
      <c r="AP98" s="133"/>
      <c r="AQ98" s="133">
        <f>SUM(AQ94:AQ97)</f>
        <v>0.18750000000000006</v>
      </c>
      <c r="AR98" s="133">
        <f>SUM(AR94:AR97)</f>
        <v>0.15972222222222221</v>
      </c>
      <c r="AS98" s="134">
        <f>SUM(AS94:AS97)</f>
        <v>1</v>
      </c>
      <c r="AT98" s="134"/>
      <c r="AU98" s="132"/>
      <c r="AV98" s="135"/>
      <c r="AW98" s="135"/>
      <c r="AX98" s="135"/>
      <c r="AY98" s="132"/>
      <c r="AZ98" s="132"/>
      <c r="BA98" s="132"/>
      <c r="BB98" s="132"/>
      <c r="BC98" s="136"/>
      <c r="BD98" s="135"/>
      <c r="BE98" s="135"/>
      <c r="BF98" s="137"/>
      <c r="BG98" s="137"/>
      <c r="BH98" s="239"/>
      <c r="BI98" s="239"/>
      <c r="BJ98" s="239"/>
      <c r="BK98" s="138"/>
      <c r="BL98" s="138"/>
      <c r="BM98" s="138"/>
      <c r="BN98" s="138"/>
      <c r="BO98" s="138"/>
      <c r="BP98" s="139"/>
      <c r="BQ98" s="139"/>
      <c r="BR98" s="139"/>
      <c r="BS98" s="139"/>
      <c r="BT98" s="140"/>
      <c r="BU98" s="140"/>
      <c r="BV98" s="140"/>
      <c r="BW98" s="132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  <c r="CI98" s="214"/>
      <c r="CJ98" s="132"/>
      <c r="CK98" s="135">
        <f>SUM(CK94:CK97)</f>
        <v>0</v>
      </c>
      <c r="CL98" s="132"/>
      <c r="CM98" s="135">
        <f>SUM(CM94:CM97)</f>
        <v>51.697200000000002</v>
      </c>
      <c r="CN98" s="135">
        <f>SUM(CN94:CN97)</f>
        <v>23.498727272727272</v>
      </c>
      <c r="CO98" s="135">
        <f>SUM(CO94:CO97)</f>
        <v>490824.63096929941</v>
      </c>
      <c r="CP98" s="135">
        <f>SUM(CP94:CP97)</f>
        <v>1865170.304</v>
      </c>
      <c r="CQ98" s="135">
        <f>SUM(CQ94:CQ97)</f>
        <v>0.39872727272727104</v>
      </c>
      <c r="CR98" s="132"/>
      <c r="CS98" s="132"/>
      <c r="CT98" s="132"/>
      <c r="CU98" s="132"/>
      <c r="CV98" s="132"/>
      <c r="CW98" s="141"/>
      <c r="CY98" s="214"/>
      <c r="CZ98" s="214"/>
    </row>
    <row r="99" spans="1:104" s="18" customFormat="1" x14ac:dyDescent="0.25">
      <c r="A99" s="50">
        <v>3783</v>
      </c>
      <c r="B99" s="51" t="str">
        <f>IF(AJ99="","",A99&amp;"-"&amp;AJ99&amp;"-"&amp;AH99)</f>
        <v>3783-270-1</v>
      </c>
      <c r="C99" s="52">
        <v>40</v>
      </c>
      <c r="D99" s="53" t="s">
        <v>261</v>
      </c>
      <c r="E99" s="53" t="s">
        <v>254</v>
      </c>
      <c r="F99" s="53" t="s">
        <v>550</v>
      </c>
      <c r="G99" s="53" t="s">
        <v>296</v>
      </c>
      <c r="H99" s="53" t="s">
        <v>248</v>
      </c>
      <c r="I99" s="70" t="s">
        <v>551</v>
      </c>
      <c r="J99" s="54"/>
      <c r="K99" s="54"/>
      <c r="L99" s="54"/>
      <c r="M99" s="218"/>
      <c r="N99" s="54"/>
      <c r="O99" s="54"/>
      <c r="P99" s="51"/>
      <c r="Q99" s="218"/>
      <c r="R99" s="218"/>
      <c r="S99" s="51"/>
      <c r="T99" s="51"/>
      <c r="U99" s="51"/>
      <c r="V99" s="219"/>
      <c r="W99" s="219"/>
      <c r="X99" s="220"/>
      <c r="Y99" s="55"/>
      <c r="Z99" s="55"/>
      <c r="AA99" s="219"/>
      <c r="AB99" s="219"/>
      <c r="AC99" s="51"/>
      <c r="AD99" s="51"/>
      <c r="AE99" s="218"/>
      <c r="AF99" s="218"/>
      <c r="AG99" s="55"/>
      <c r="AH99" s="56">
        <v>1</v>
      </c>
      <c r="AI99" s="57">
        <v>44331</v>
      </c>
      <c r="AJ99" s="58" t="s">
        <v>250</v>
      </c>
      <c r="AK99" s="59" t="s">
        <v>209</v>
      </c>
      <c r="AL99" s="59" t="s">
        <v>251</v>
      </c>
      <c r="AM99" s="60">
        <v>0.27083333333333331</v>
      </c>
      <c r="AN99" s="60">
        <v>0.28472222222222221</v>
      </c>
      <c r="AO99" s="60">
        <v>0.34027777777777773</v>
      </c>
      <c r="AP99" s="60">
        <v>0.35069444444444442</v>
      </c>
      <c r="AQ99" s="61">
        <f>IF(AP99&lt;AM99,(AP99+1)-AM99,AP99-AM99)</f>
        <v>7.9861111111111105E-2</v>
      </c>
      <c r="AR99" s="61">
        <f>IF(AO99&lt;AN99,(AO99+1)-AN99,AO99-AN99)</f>
        <v>5.5555555555555525E-2</v>
      </c>
      <c r="AS99" s="62">
        <f>IF(AR99&lt;&gt;0,1,"")</f>
        <v>1</v>
      </c>
      <c r="AT99" s="63">
        <f>IF(AM99&lt;&gt;0,AM99-(6/24)+1440,"")</f>
        <v>1440.0208333333333</v>
      </c>
      <c r="AU99" s="88">
        <v>15.6</v>
      </c>
      <c r="AV99" s="65"/>
      <c r="AW99" s="65"/>
      <c r="AX99" s="65"/>
      <c r="AY99" s="64">
        <v>22</v>
      </c>
      <c r="AZ99" s="216"/>
      <c r="BA99" s="88">
        <v>15.6</v>
      </c>
      <c r="BB99" s="66"/>
      <c r="BC99" s="90" t="s">
        <v>552</v>
      </c>
      <c r="BD99" s="89">
        <f>BC99*0.0004536</f>
        <v>6.7327848000000001</v>
      </c>
      <c r="BE99" s="67"/>
      <c r="BF99" s="68"/>
      <c r="BG99" s="68"/>
      <c r="BH99" s="69">
        <v>3</v>
      </c>
      <c r="BI99" s="70"/>
      <c r="BJ99" s="70"/>
      <c r="BK99" s="70"/>
      <c r="BL99" s="70"/>
      <c r="BM99" s="71"/>
      <c r="BN99" s="71"/>
      <c r="BO99" s="71"/>
      <c r="BP99" s="72">
        <v>3</v>
      </c>
      <c r="BQ99" s="73"/>
      <c r="BR99" s="73"/>
      <c r="BS99" s="73"/>
      <c r="BT99" s="74"/>
      <c r="BU99" s="75"/>
      <c r="BV99" s="74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212">
        <v>2.9529999999999998</v>
      </c>
      <c r="CJ99" s="51">
        <v>19576</v>
      </c>
      <c r="CK99" s="65">
        <f>((CJ99/3.8)*6.7)/1000</f>
        <v>34.515578947368425</v>
      </c>
      <c r="CL99" s="51"/>
      <c r="CM99" s="67">
        <f>((CL99*6.7)/1)/1000</f>
        <v>0</v>
      </c>
      <c r="CN99" s="67">
        <f>IF(A99="","",IF(CK99=0,CM99,CK99)/2.2)</f>
        <v>15.6888995215311</v>
      </c>
      <c r="CO99" s="67">
        <f>IF(A99="","",(CP99/$BD$4))</f>
        <v>5151.4775649435842</v>
      </c>
      <c r="CP99" s="67">
        <f>IF(A99="","",IF(CJ99="",(AJ99*$BA$4),CJ99))</f>
        <v>19576</v>
      </c>
      <c r="CQ99" s="64">
        <f>CN99-AU99</f>
        <v>8.8899521531100589E-2</v>
      </c>
      <c r="CR99" s="67">
        <f>AY99-BA99</f>
        <v>6.4</v>
      </c>
      <c r="CS99" s="155"/>
      <c r="CT99" s="199">
        <v>44331</v>
      </c>
      <c r="CU99" s="200">
        <v>1.0416666666666666E-2</v>
      </c>
      <c r="CV99" s="200">
        <v>6.25E-2</v>
      </c>
      <c r="CW99" s="201" t="s">
        <v>523</v>
      </c>
      <c r="CY99" s="263" t="s">
        <v>697</v>
      </c>
      <c r="CZ99" s="228"/>
    </row>
    <row r="100" spans="1:104" s="18" customFormat="1" ht="13.8" thickBot="1" x14ac:dyDescent="0.3">
      <c r="A100" s="100">
        <v>3783</v>
      </c>
      <c r="B100" s="76" t="str">
        <f>IF(AJ100="","",A100&amp;"-"&amp;AJ100&amp;"-"&amp;AH100)</f>
        <v>3783-270-2</v>
      </c>
      <c r="C100" s="77">
        <v>40</v>
      </c>
      <c r="D100" s="83" t="s">
        <v>261</v>
      </c>
      <c r="E100" s="83" t="s">
        <v>254</v>
      </c>
      <c r="F100" s="83" t="s">
        <v>550</v>
      </c>
      <c r="G100" s="83" t="s">
        <v>296</v>
      </c>
      <c r="H100" s="76" t="s">
        <v>248</v>
      </c>
      <c r="I100" s="76" t="s">
        <v>551</v>
      </c>
      <c r="J100" s="78"/>
      <c r="K100" s="78"/>
      <c r="L100" s="78"/>
      <c r="M100" s="221"/>
      <c r="N100" s="78"/>
      <c r="O100" s="78"/>
      <c r="P100" s="76"/>
      <c r="Q100" s="221"/>
      <c r="R100" s="221"/>
      <c r="S100" s="76"/>
      <c r="T100" s="76"/>
      <c r="U100" s="76"/>
      <c r="V100" s="222"/>
      <c r="W100" s="222"/>
      <c r="X100" s="222"/>
      <c r="Y100" s="79"/>
      <c r="Z100" s="79"/>
      <c r="AA100" s="223"/>
      <c r="AB100" s="223"/>
      <c r="AC100" s="76"/>
      <c r="AD100" s="76"/>
      <c r="AE100" s="221"/>
      <c r="AF100" s="221"/>
      <c r="AG100" s="79"/>
      <c r="AH100" s="80">
        <v>2</v>
      </c>
      <c r="AI100" s="81">
        <v>44331</v>
      </c>
      <c r="AJ100" s="262" t="s">
        <v>250</v>
      </c>
      <c r="AK100" s="83" t="s">
        <v>251</v>
      </c>
      <c r="AL100" s="83" t="s">
        <v>208</v>
      </c>
      <c r="AM100" s="84">
        <v>0.41319444444444442</v>
      </c>
      <c r="AN100" s="84">
        <v>0.4236111111111111</v>
      </c>
      <c r="AO100" s="84">
        <v>0.4826388888888889</v>
      </c>
      <c r="AP100" s="84">
        <v>0.49305555555555558</v>
      </c>
      <c r="AQ100" s="229">
        <f>IF(AP100&lt;AM100,(AP100+1)-AM100,AP100-AM100)</f>
        <v>7.986111111111116E-2</v>
      </c>
      <c r="AR100" s="231">
        <f>IF(AO100&lt;AN100,(AO100+1)-AN100,AO100-AN100)</f>
        <v>5.902777777777779E-2</v>
      </c>
      <c r="AS100" s="86">
        <f>IF(AR100&lt;&gt;0,1,"")</f>
        <v>1</v>
      </c>
      <c r="AT100" s="87">
        <f>IF(AM100&lt;&gt;0,AM100-(6/24)+1440,"")</f>
        <v>1440.1631944444443</v>
      </c>
      <c r="AU100" s="230">
        <v>0</v>
      </c>
      <c r="AV100" s="89"/>
      <c r="AW100" s="89"/>
      <c r="AX100" s="89"/>
      <c r="AY100" s="88">
        <v>15.4</v>
      </c>
      <c r="AZ100" s="89"/>
      <c r="BA100" s="88">
        <v>6.2</v>
      </c>
      <c r="BB100" s="88"/>
      <c r="BC100" s="90" t="s">
        <v>553</v>
      </c>
      <c r="BD100" s="89">
        <f>BC100*0.0004536</f>
        <v>40.597200000000001</v>
      </c>
      <c r="BE100" s="91"/>
      <c r="BF100" s="92"/>
      <c r="BG100" s="92"/>
      <c r="BH100" s="80">
        <v>4</v>
      </c>
      <c r="BI100" s="93"/>
      <c r="BJ100" s="93"/>
      <c r="BK100" s="93"/>
      <c r="BL100" s="93"/>
      <c r="BM100" s="94"/>
      <c r="BN100" s="94"/>
      <c r="BO100" s="94"/>
      <c r="BP100" s="95">
        <v>4</v>
      </c>
      <c r="BQ100" s="96"/>
      <c r="BR100" s="96"/>
      <c r="BS100" s="96"/>
      <c r="BT100" s="97"/>
      <c r="BU100" s="98"/>
      <c r="BV100" s="97"/>
      <c r="BW100" s="76"/>
      <c r="BX100" s="76"/>
      <c r="BY100" s="76"/>
      <c r="BZ100" s="76"/>
      <c r="CA100" s="76"/>
      <c r="CB100" s="76"/>
      <c r="CC100" s="76"/>
      <c r="CD100" s="76"/>
      <c r="CE100" s="76"/>
      <c r="CF100" s="76"/>
      <c r="CG100" s="76"/>
      <c r="CH100" s="76"/>
      <c r="CI100" s="212">
        <v>37.200000000000003</v>
      </c>
      <c r="CJ100" s="76"/>
      <c r="CK100" s="89">
        <f>((CJ100/3.8)*6.7)/1000</f>
        <v>0</v>
      </c>
      <c r="CL100" s="76"/>
      <c r="CM100" s="91">
        <f>((CL100*6.7)/1)/1000</f>
        <v>0</v>
      </c>
      <c r="CN100" s="91">
        <f>IF(A100="","",IF(CK100=0,CM100,CK100)/2.2)</f>
        <v>0</v>
      </c>
      <c r="CO100" s="91">
        <f>IF(A100="","",(CP100/$BD$4))</f>
        <v>32228.271002361584</v>
      </c>
      <c r="CP100" s="91">
        <f>IF(A100="","",IF(CJ100="",(AJ100*$BA$4),CJ100))</f>
        <v>122469.84</v>
      </c>
      <c r="CQ100" s="99">
        <f>CN100-AU100</f>
        <v>0</v>
      </c>
      <c r="CR100" s="91">
        <f>AY100-BA100</f>
        <v>9.1999999999999993</v>
      </c>
      <c r="CS100" s="168"/>
      <c r="CT100" s="81"/>
      <c r="CU100" s="192"/>
      <c r="CV100" s="192"/>
      <c r="CW100" s="169"/>
      <c r="CY100" s="264" t="s">
        <v>697</v>
      </c>
      <c r="CZ100" s="83"/>
    </row>
    <row r="101" spans="1:104" s="18" customFormat="1" ht="13.8" hidden="1" thickBot="1" x14ac:dyDescent="0.3">
      <c r="A101" s="100"/>
      <c r="B101" s="76" t="str">
        <f>IF(AJ101="","",A101&amp;"-"&amp;AJ101&amp;"-"&amp;AH101)</f>
        <v/>
      </c>
      <c r="C101" s="77"/>
      <c r="D101" s="83"/>
      <c r="E101" s="83"/>
      <c r="F101" s="83"/>
      <c r="G101" s="76"/>
      <c r="H101" s="76"/>
      <c r="I101" s="76"/>
      <c r="J101" s="78"/>
      <c r="K101" s="78"/>
      <c r="L101" s="78"/>
      <c r="M101" s="221"/>
      <c r="N101" s="78"/>
      <c r="O101" s="78"/>
      <c r="P101" s="76"/>
      <c r="Q101" s="221"/>
      <c r="R101" s="221"/>
      <c r="S101" s="76"/>
      <c r="T101" s="76"/>
      <c r="U101" s="76"/>
      <c r="V101" s="222"/>
      <c r="W101" s="222"/>
      <c r="X101" s="222"/>
      <c r="Y101" s="79"/>
      <c r="Z101" s="79"/>
      <c r="AA101" s="223"/>
      <c r="AB101" s="223"/>
      <c r="AC101" s="76"/>
      <c r="AD101" s="76"/>
      <c r="AE101" s="221"/>
      <c r="AF101" s="221"/>
      <c r="AG101" s="79"/>
      <c r="AH101" s="80">
        <v>3</v>
      </c>
      <c r="AI101" s="81"/>
      <c r="AJ101" s="82"/>
      <c r="AK101" s="83"/>
      <c r="AL101" s="83"/>
      <c r="AM101" s="84"/>
      <c r="AN101" s="84"/>
      <c r="AO101" s="84"/>
      <c r="AP101" s="84"/>
      <c r="AQ101" s="85">
        <f>IF(AP101&lt;AM101,(AP101+1)-AM101,AP101-AM101)</f>
        <v>0</v>
      </c>
      <c r="AR101" s="85">
        <f>IF(AO101&lt;AN101,(AO101+1)-AN101,AO101-AN101)</f>
        <v>0</v>
      </c>
      <c r="AS101" s="86" t="str">
        <f>IF(AR101&lt;&gt;0,1,"")</f>
        <v/>
      </c>
      <c r="AT101" s="87" t="str">
        <f>IF(AM101&lt;&gt;0,AM101-(6/24)+1440,"")</f>
        <v/>
      </c>
      <c r="AU101" s="88"/>
      <c r="AV101" s="89"/>
      <c r="AW101" s="89"/>
      <c r="AX101" s="89"/>
      <c r="AY101" s="88"/>
      <c r="AZ101" s="89"/>
      <c r="BA101" s="88"/>
      <c r="BB101" s="88"/>
      <c r="BC101" s="101"/>
      <c r="BD101" s="89">
        <f>BC101*0.0004536</f>
        <v>0</v>
      </c>
      <c r="BE101" s="91"/>
      <c r="BF101" s="92"/>
      <c r="BG101" s="92"/>
      <c r="BH101" s="80"/>
      <c r="BI101" s="93"/>
      <c r="BJ101" s="93"/>
      <c r="BK101" s="93"/>
      <c r="BL101" s="93"/>
      <c r="BM101" s="94"/>
      <c r="BN101" s="94"/>
      <c r="BO101" s="94"/>
      <c r="BP101" s="95"/>
      <c r="BQ101" s="96"/>
      <c r="BR101" s="96"/>
      <c r="BS101" s="96"/>
      <c r="BT101" s="97"/>
      <c r="BU101" s="98"/>
      <c r="BV101" s="97"/>
      <c r="BW101" s="76"/>
      <c r="BX101" s="76"/>
      <c r="BY101" s="76"/>
      <c r="BZ101" s="76"/>
      <c r="CA101" s="76"/>
      <c r="CB101" s="76"/>
      <c r="CC101" s="76"/>
      <c r="CD101" s="76"/>
      <c r="CE101" s="76"/>
      <c r="CF101" s="76"/>
      <c r="CG101" s="76"/>
      <c r="CH101" s="76"/>
      <c r="CI101" s="212"/>
      <c r="CJ101" s="76"/>
      <c r="CK101" s="89">
        <f>((CJ101/3.8)*6.7)/1000</f>
        <v>0</v>
      </c>
      <c r="CL101" s="76"/>
      <c r="CM101" s="91">
        <f>((CL101*6.7)/1)/1000</f>
        <v>0</v>
      </c>
      <c r="CN101" s="91" t="str">
        <f>IF(A101="","",IF(CK101=0,CM101,CK101)/2.2)</f>
        <v/>
      </c>
      <c r="CO101" s="91" t="str">
        <f>IF(A101="","",(CP101/$BD$4))</f>
        <v/>
      </c>
      <c r="CP101" s="91" t="str">
        <f>IF(A101="","",IF(CJ101="",(AJ101*$BA$4),CJ101))</f>
        <v/>
      </c>
      <c r="CQ101" s="99"/>
      <c r="CR101" s="91">
        <f>AY101-BA101</f>
        <v>0</v>
      </c>
      <c r="CS101" s="76"/>
      <c r="CT101" s="81"/>
      <c r="CU101" s="192"/>
      <c r="CV101" s="192"/>
      <c r="CW101" s="169"/>
      <c r="CY101" s="265"/>
      <c r="CZ101" s="76"/>
    </row>
    <row r="102" spans="1:104" s="18" customFormat="1" ht="13.8" hidden="1" thickBot="1" x14ac:dyDescent="0.3">
      <c r="A102" s="100"/>
      <c r="B102" s="76" t="str">
        <f>IF(AJ102="","",A102&amp;"-"&amp;AJ102&amp;"-"&amp;AH102)</f>
        <v/>
      </c>
      <c r="C102" s="77"/>
      <c r="D102" s="83"/>
      <c r="E102" s="83"/>
      <c r="F102" s="83"/>
      <c r="G102" s="76"/>
      <c r="H102" s="76"/>
      <c r="I102" s="76"/>
      <c r="J102" s="78"/>
      <c r="K102" s="78"/>
      <c r="L102" s="78"/>
      <c r="M102" s="221"/>
      <c r="N102" s="78"/>
      <c r="O102" s="78"/>
      <c r="P102" s="76"/>
      <c r="Q102" s="221"/>
      <c r="R102" s="221"/>
      <c r="S102" s="76"/>
      <c r="T102" s="76"/>
      <c r="U102" s="76"/>
      <c r="V102" s="222"/>
      <c r="W102" s="222"/>
      <c r="X102" s="222"/>
      <c r="Y102" s="79"/>
      <c r="Z102" s="79"/>
      <c r="AA102" s="223"/>
      <c r="AB102" s="223"/>
      <c r="AC102" s="76"/>
      <c r="AD102" s="76"/>
      <c r="AE102" s="221"/>
      <c r="AF102" s="221"/>
      <c r="AG102" s="79"/>
      <c r="AH102" s="102">
        <v>4</v>
      </c>
      <c r="AI102" s="103"/>
      <c r="AJ102" s="104"/>
      <c r="AK102" s="105"/>
      <c r="AL102" s="106"/>
      <c r="AM102" s="107"/>
      <c r="AN102" s="107"/>
      <c r="AO102" s="107"/>
      <c r="AP102" s="107"/>
      <c r="AQ102" s="108">
        <f>IF(AP102&lt;AM102,(AP102+1)-AM102,AP102-AM102)</f>
        <v>0</v>
      </c>
      <c r="AR102" s="108">
        <f>IF(AO102&lt;AN102,(AO102+1)-AN102,AO102-AN102)</f>
        <v>0</v>
      </c>
      <c r="AS102" s="109" t="str">
        <f>IF(AR102&lt;&gt;0,1,"")</f>
        <v/>
      </c>
      <c r="AT102" s="110" t="str">
        <f>IF(AM102&lt;&gt;0,AM102-(6/24)+1440,"")</f>
        <v/>
      </c>
      <c r="AU102" s="111"/>
      <c r="AV102" s="112"/>
      <c r="AW102" s="112"/>
      <c r="AX102" s="112"/>
      <c r="AY102" s="111"/>
      <c r="AZ102" s="217"/>
      <c r="BA102" s="111"/>
      <c r="BB102" s="111"/>
      <c r="BC102" s="113"/>
      <c r="BD102" s="112">
        <f>BC102*0.0004536</f>
        <v>0</v>
      </c>
      <c r="BE102" s="114"/>
      <c r="BF102" s="115"/>
      <c r="BG102" s="115"/>
      <c r="BH102" s="102"/>
      <c r="BI102" s="116"/>
      <c r="BJ102" s="116"/>
      <c r="BK102" s="116"/>
      <c r="BL102" s="116"/>
      <c r="BM102" s="117"/>
      <c r="BN102" s="117"/>
      <c r="BO102" s="117"/>
      <c r="BP102" s="118"/>
      <c r="BQ102" s="119"/>
      <c r="BR102" s="119"/>
      <c r="BS102" s="119"/>
      <c r="BT102" s="120"/>
      <c r="BU102" s="121"/>
      <c r="BV102" s="120"/>
      <c r="BW102" s="122"/>
      <c r="BX102" s="122"/>
      <c r="BY102" s="122"/>
      <c r="BZ102" s="122"/>
      <c r="CA102" s="122"/>
      <c r="CB102" s="122"/>
      <c r="CC102" s="122"/>
      <c r="CD102" s="122"/>
      <c r="CE102" s="122"/>
      <c r="CF102" s="122"/>
      <c r="CG102" s="122"/>
      <c r="CH102" s="122"/>
      <c r="CI102" s="213"/>
      <c r="CJ102" s="122"/>
      <c r="CK102" s="112">
        <f>((CJ102/3.8)*6.7)/1000</f>
        <v>0</v>
      </c>
      <c r="CL102" s="122"/>
      <c r="CM102" s="114">
        <f>((CL102*6.7)/1)/1000</f>
        <v>0</v>
      </c>
      <c r="CN102" s="114" t="str">
        <f>IF(A102="","",IF(CK102=0,CM102,CK102)/2.2)</f>
        <v/>
      </c>
      <c r="CO102" s="114" t="str">
        <f>IF(A102="","",(CP102/$BD$4))</f>
        <v/>
      </c>
      <c r="CP102" s="114" t="str">
        <f>IF(A102="","",IF(CJ102="",(AJ102*$BA$4),CJ102))</f>
        <v/>
      </c>
      <c r="CQ102" s="123"/>
      <c r="CR102" s="114">
        <f>AY102-BA102</f>
        <v>0</v>
      </c>
      <c r="CS102" s="122"/>
      <c r="CT102" s="202"/>
      <c r="CU102" s="203"/>
      <c r="CV102" s="203"/>
      <c r="CW102" s="204"/>
      <c r="CY102" s="265"/>
      <c r="CZ102" s="76"/>
    </row>
    <row r="103" spans="1:104" s="18" customFormat="1" ht="13.8" hidden="1" thickBot="1" x14ac:dyDescent="0.3">
      <c r="A103" s="124"/>
      <c r="B103" s="125" t="str">
        <f>IF(AJ103="","",A103&amp;"-"&amp;AJ103&amp;"-"&amp;AH103)</f>
        <v/>
      </c>
      <c r="C103" s="126"/>
      <c r="D103" s="127"/>
      <c r="E103" s="127"/>
      <c r="F103" s="127"/>
      <c r="G103" s="127"/>
      <c r="H103" s="127"/>
      <c r="I103" s="128"/>
      <c r="J103" s="128"/>
      <c r="K103" s="128"/>
      <c r="L103" s="128"/>
      <c r="M103" s="224"/>
      <c r="N103" s="128"/>
      <c r="O103" s="128"/>
      <c r="P103" s="125"/>
      <c r="Q103" s="224"/>
      <c r="R103" s="224"/>
      <c r="S103" s="125"/>
      <c r="T103" s="125"/>
      <c r="U103" s="125"/>
      <c r="V103" s="225"/>
      <c r="W103" s="225"/>
      <c r="X103" s="225"/>
      <c r="Y103" s="129"/>
      <c r="Z103" s="129"/>
      <c r="AA103" s="226"/>
      <c r="AB103" s="226"/>
      <c r="AC103" s="125"/>
      <c r="AD103" s="125"/>
      <c r="AE103" s="224"/>
      <c r="AF103" s="224"/>
      <c r="AG103" s="130"/>
      <c r="AH103" s="238" t="s">
        <v>141</v>
      </c>
      <c r="AI103" s="239"/>
      <c r="AJ103" s="131"/>
      <c r="AK103" s="132"/>
      <c r="AL103" s="132"/>
      <c r="AM103" s="132"/>
      <c r="AN103" s="132"/>
      <c r="AO103" s="132"/>
      <c r="AP103" s="133"/>
      <c r="AQ103" s="133">
        <f>SUM(AQ99:AQ102)</f>
        <v>0.15972222222222227</v>
      </c>
      <c r="AR103" s="133">
        <f>SUM(AR99:AR102)</f>
        <v>0.11458333333333331</v>
      </c>
      <c r="AS103" s="134">
        <f>SUM(AS99:AS102)</f>
        <v>2</v>
      </c>
      <c r="AT103" s="134"/>
      <c r="AU103" s="132"/>
      <c r="AV103" s="135"/>
      <c r="AW103" s="135"/>
      <c r="AX103" s="135"/>
      <c r="AY103" s="132"/>
      <c r="AZ103" s="132"/>
      <c r="BA103" s="132"/>
      <c r="BB103" s="132"/>
      <c r="BC103" s="136"/>
      <c r="BD103" s="135"/>
      <c r="BE103" s="135"/>
      <c r="BF103" s="137"/>
      <c r="BG103" s="137"/>
      <c r="BH103" s="239"/>
      <c r="BI103" s="239"/>
      <c r="BJ103" s="239"/>
      <c r="BK103" s="138"/>
      <c r="BL103" s="138"/>
      <c r="BM103" s="138"/>
      <c r="BN103" s="138"/>
      <c r="BO103" s="138"/>
      <c r="BP103" s="139"/>
      <c r="BQ103" s="139"/>
      <c r="BR103" s="139"/>
      <c r="BS103" s="139"/>
      <c r="BT103" s="140"/>
      <c r="BU103" s="140"/>
      <c r="BV103" s="140"/>
      <c r="BW103" s="132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214"/>
      <c r="CJ103" s="132"/>
      <c r="CK103" s="135">
        <f>SUM(CK99:CK102)</f>
        <v>34.515578947368425</v>
      </c>
      <c r="CL103" s="132"/>
      <c r="CM103" s="135">
        <f>SUM(CM99:CM102)</f>
        <v>0</v>
      </c>
      <c r="CN103" s="135">
        <f>SUM(CN99:CN102)</f>
        <v>15.6888995215311</v>
      </c>
      <c r="CO103" s="135">
        <f>SUM(CO99:CO102)</f>
        <v>37379.748567305171</v>
      </c>
      <c r="CP103" s="135">
        <f>SUM(CP99:CP102)</f>
        <v>142045.84</v>
      </c>
      <c r="CQ103" s="135">
        <f>SUM(CQ99:CQ102)</f>
        <v>8.8899521531100589E-2</v>
      </c>
      <c r="CR103" s="132"/>
      <c r="CS103" s="132"/>
      <c r="CT103" s="132"/>
      <c r="CU103" s="132"/>
      <c r="CV103" s="132"/>
      <c r="CW103" s="141"/>
      <c r="CY103" s="214"/>
      <c r="CZ103" s="214"/>
    </row>
    <row r="104" spans="1:104" s="18" customFormat="1" x14ac:dyDescent="0.25">
      <c r="A104" s="50">
        <v>3784</v>
      </c>
      <c r="B104" s="51" t="str">
        <f t="shared" ref="B104:B143" si="4">IF(AJ104="","",A104&amp;"-"&amp;AJ104&amp;"-"&amp;AH104)</f>
        <v>3784-4135-1</v>
      </c>
      <c r="C104" s="52">
        <v>40</v>
      </c>
      <c r="D104" s="53" t="s">
        <v>277</v>
      </c>
      <c r="E104" s="53" t="s">
        <v>307</v>
      </c>
      <c r="F104" s="53"/>
      <c r="G104" s="53"/>
      <c r="H104" s="53"/>
      <c r="I104" s="70"/>
      <c r="J104" s="54"/>
      <c r="K104" s="54"/>
      <c r="L104" s="54"/>
      <c r="M104" s="218"/>
      <c r="N104" s="54"/>
      <c r="O104" s="54"/>
      <c r="P104" s="51"/>
      <c r="Q104" s="218"/>
      <c r="R104" s="218"/>
      <c r="S104" s="51"/>
      <c r="T104" s="51"/>
      <c r="U104" s="51"/>
      <c r="V104" s="219"/>
      <c r="W104" s="219"/>
      <c r="X104" s="220"/>
      <c r="Y104" s="55"/>
      <c r="Z104" s="55"/>
      <c r="AA104" s="219"/>
      <c r="AB104" s="219"/>
      <c r="AC104" s="51"/>
      <c r="AD104" s="51"/>
      <c r="AE104" s="218"/>
      <c r="AF104" s="218"/>
      <c r="AG104" s="55"/>
      <c r="AH104" s="56">
        <v>1</v>
      </c>
      <c r="AI104" s="57">
        <v>44331</v>
      </c>
      <c r="AJ104" s="58" t="s">
        <v>362</v>
      </c>
      <c r="AK104" s="59" t="s">
        <v>208</v>
      </c>
      <c r="AL104" s="59" t="s">
        <v>216</v>
      </c>
      <c r="AM104" s="60">
        <v>0.61111111111111105</v>
      </c>
      <c r="AN104" s="60">
        <v>0.61805555555555558</v>
      </c>
      <c r="AO104" s="60">
        <v>0.74652777777777779</v>
      </c>
      <c r="AP104" s="60">
        <v>0.75</v>
      </c>
      <c r="AQ104" s="61">
        <f>IF(AP104&lt;AM104,(AP104+1)-AM104,AP104-AM104)</f>
        <v>0.13888888888888895</v>
      </c>
      <c r="AR104" s="61">
        <f>IF(AO104&lt;AN104,(AO104+1)-AN104,AO104-AN104)</f>
        <v>0.12847222222222221</v>
      </c>
      <c r="AS104" s="62">
        <f>IF(AR104&lt;&gt;0,1,"")</f>
        <v>1</v>
      </c>
      <c r="AT104" s="63">
        <f>IF(AM104&lt;&gt;0,AM104-(6/24)+1440,"")</f>
        <v>1440.3611111111111</v>
      </c>
      <c r="AU104" s="254">
        <v>18.579999999999998</v>
      </c>
      <c r="AV104" s="65"/>
      <c r="AW104" s="65"/>
      <c r="AX104" s="65"/>
      <c r="AY104" s="64">
        <v>24.8</v>
      </c>
      <c r="AZ104" s="216"/>
      <c r="BA104" s="88">
        <v>7.4</v>
      </c>
      <c r="BB104" s="66"/>
      <c r="BC104" s="90" t="s">
        <v>544</v>
      </c>
      <c r="BD104" s="89">
        <f>BC104*0.0004536</f>
        <v>31.142815200000001</v>
      </c>
      <c r="BE104" s="67"/>
      <c r="BF104" s="68"/>
      <c r="BG104" s="68"/>
      <c r="BH104" s="69">
        <v>3</v>
      </c>
      <c r="BI104" s="70"/>
      <c r="BJ104" s="70"/>
      <c r="BK104" s="70"/>
      <c r="BL104" s="70"/>
      <c r="BM104" s="71"/>
      <c r="BN104" s="71"/>
      <c r="BO104" s="71"/>
      <c r="BP104" s="72">
        <v>3</v>
      </c>
      <c r="BQ104" s="73"/>
      <c r="BR104" s="73"/>
      <c r="BS104" s="73"/>
      <c r="BT104" s="74"/>
      <c r="BU104" s="75"/>
      <c r="BV104" s="74"/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212">
        <v>31.207999999999998</v>
      </c>
      <c r="CJ104" s="51"/>
      <c r="CK104" s="65">
        <f>((CJ104/3.8)*6.7)/1000</f>
        <v>0</v>
      </c>
      <c r="CL104" s="51">
        <v>6100</v>
      </c>
      <c r="CM104" s="67">
        <f>((CL104*6.7)/1)/1000</f>
        <v>40.869999999999997</v>
      </c>
      <c r="CN104" s="67">
        <f>IF(A104="","",IF(CK104=0,CM104,CK104)/2.2)</f>
        <v>18.577272727272724</v>
      </c>
      <c r="CO104" s="67">
        <f>IF(A104="","",(CP104/$BD$4))</f>
        <v>493570.00220283389</v>
      </c>
      <c r="CP104" s="67">
        <f>IF(A104="","",IF(CJ104="",(AJ104*$BA$4),CJ104))</f>
        <v>1875602.92</v>
      </c>
      <c r="CQ104" s="251">
        <f>CN104-AU104</f>
        <v>-2.7272727272737995E-3</v>
      </c>
      <c r="CR104" s="67">
        <f>AY104-BA104</f>
        <v>17.399999999999999</v>
      </c>
      <c r="CS104" s="155"/>
      <c r="CT104" s="199"/>
      <c r="CU104" s="200"/>
      <c r="CV104" s="200"/>
      <c r="CW104" s="201"/>
      <c r="CY104" s="228" t="s">
        <v>697</v>
      </c>
      <c r="CZ104" s="228"/>
    </row>
    <row r="105" spans="1:104" s="18" customFormat="1" ht="13.8" thickBot="1" x14ac:dyDescent="0.3">
      <c r="A105" s="100">
        <v>3784</v>
      </c>
      <c r="B105" s="76" t="str">
        <f t="shared" si="4"/>
        <v>3784-4136-2</v>
      </c>
      <c r="C105" s="77">
        <v>40</v>
      </c>
      <c r="D105" s="83" t="s">
        <v>277</v>
      </c>
      <c r="E105" s="83" t="s">
        <v>307</v>
      </c>
      <c r="F105" s="83"/>
      <c r="G105" s="83"/>
      <c r="H105" s="76"/>
      <c r="I105" s="76"/>
      <c r="J105" s="78"/>
      <c r="K105" s="78"/>
      <c r="L105" s="78"/>
      <c r="M105" s="221"/>
      <c r="N105" s="78"/>
      <c r="O105" s="78"/>
      <c r="P105" s="76"/>
      <c r="Q105" s="221"/>
      <c r="R105" s="221"/>
      <c r="S105" s="76"/>
      <c r="T105" s="76"/>
      <c r="U105" s="76"/>
      <c r="V105" s="222"/>
      <c r="W105" s="222"/>
      <c r="X105" s="222"/>
      <c r="Y105" s="79"/>
      <c r="Z105" s="79"/>
      <c r="AA105" s="223"/>
      <c r="AB105" s="223"/>
      <c r="AC105" s="76"/>
      <c r="AD105" s="76"/>
      <c r="AE105" s="221"/>
      <c r="AF105" s="221"/>
      <c r="AG105" s="79"/>
      <c r="AH105" s="80">
        <v>2</v>
      </c>
      <c r="AI105" s="81">
        <v>44331</v>
      </c>
      <c r="AJ105" s="82" t="s">
        <v>299</v>
      </c>
      <c r="AK105" s="83" t="s">
        <v>216</v>
      </c>
      <c r="AL105" s="83" t="s">
        <v>208</v>
      </c>
      <c r="AM105" s="84">
        <v>0.82638888888888884</v>
      </c>
      <c r="AN105" s="84">
        <v>0.84027777777777779</v>
      </c>
      <c r="AO105" s="84">
        <v>0.97222222222222221</v>
      </c>
      <c r="AP105" s="84">
        <v>0.97569444444444453</v>
      </c>
      <c r="AQ105" s="229">
        <f>IF(AP105&lt;AM105,(AP105+1)-AM105,AP105-AM105)</f>
        <v>0.14930555555555569</v>
      </c>
      <c r="AR105" s="231">
        <f>IF(AO105&lt;AN105,(AO105+1)-AN105,AO105-AN105)</f>
        <v>0.13194444444444442</v>
      </c>
      <c r="AS105" s="86">
        <f>IF(AR105&lt;&gt;0,1,"")</f>
        <v>1</v>
      </c>
      <c r="AT105" s="87">
        <f>IF(AM105&lt;&gt;0,AM105-(6/24)+1440,"")</f>
        <v>1440.5763888888889</v>
      </c>
      <c r="AU105" s="260">
        <v>15.36</v>
      </c>
      <c r="AV105" s="89"/>
      <c r="AW105" s="89"/>
      <c r="AX105" s="89"/>
      <c r="AY105" s="88">
        <v>23.2</v>
      </c>
      <c r="AZ105" s="89"/>
      <c r="BA105" s="88">
        <v>4.2</v>
      </c>
      <c r="BB105" s="88"/>
      <c r="BC105" s="90" t="s">
        <v>545</v>
      </c>
      <c r="BD105" s="89">
        <f>BC105*0.0004536</f>
        <v>38.525608800000001</v>
      </c>
      <c r="BE105" s="91"/>
      <c r="BF105" s="92"/>
      <c r="BG105" s="92"/>
      <c r="BH105" s="80">
        <v>4</v>
      </c>
      <c r="BI105" s="93"/>
      <c r="BJ105" s="93"/>
      <c r="BK105" s="93"/>
      <c r="BL105" s="93"/>
      <c r="BM105" s="94"/>
      <c r="BN105" s="94"/>
      <c r="BO105" s="94"/>
      <c r="BP105" s="95">
        <v>4</v>
      </c>
      <c r="BQ105" s="96"/>
      <c r="BR105" s="96"/>
      <c r="BS105" s="96"/>
      <c r="BT105" s="97"/>
      <c r="BU105" s="98"/>
      <c r="BV105" s="97"/>
      <c r="BW105" s="76"/>
      <c r="BX105" s="76"/>
      <c r="BY105" s="76"/>
      <c r="BZ105" s="76"/>
      <c r="CA105" s="76"/>
      <c r="CB105" s="76"/>
      <c r="CC105" s="76"/>
      <c r="CD105" s="76"/>
      <c r="CE105" s="76"/>
      <c r="CF105" s="76"/>
      <c r="CG105" s="76"/>
      <c r="CH105" s="76"/>
      <c r="CI105" s="212">
        <v>38.628999999999998</v>
      </c>
      <c r="CJ105" s="76"/>
      <c r="CK105" s="89">
        <f>((CJ105/3.8)*6.7)/1000</f>
        <v>0</v>
      </c>
      <c r="CL105" s="76">
        <v>5045</v>
      </c>
      <c r="CM105" s="91">
        <f>((CL105*6.7)/1)/1000</f>
        <v>33.801499999999997</v>
      </c>
      <c r="CN105" s="91">
        <f>IF(A105="","",IF(CK105=0,CM105,CK105)/2.2)</f>
        <v>15.364318181818179</v>
      </c>
      <c r="CO105" s="91">
        <f>IF(A105="","",(CP105/$BD$4))</f>
        <v>493689.3661695093</v>
      </c>
      <c r="CP105" s="91">
        <f>IF(A105="","",IF(CJ105="",(AJ105*$BA$4),CJ105))</f>
        <v>1876056.5119999999</v>
      </c>
      <c r="CQ105" s="255">
        <f>CN105-AU105</f>
        <v>4.3181818181796672E-3</v>
      </c>
      <c r="CR105" s="91">
        <f>AY105-BA105</f>
        <v>19</v>
      </c>
      <c r="CS105" s="168"/>
      <c r="CT105" s="81"/>
      <c r="CU105" s="192"/>
      <c r="CV105" s="192"/>
      <c r="CW105" s="169"/>
      <c r="CY105" s="83" t="s">
        <v>697</v>
      </c>
      <c r="CZ105" s="83"/>
    </row>
    <row r="106" spans="1:104" s="18" customFormat="1" ht="13.8" hidden="1" thickBot="1" x14ac:dyDescent="0.3">
      <c r="A106" s="100"/>
      <c r="B106" s="76" t="str">
        <f t="shared" si="4"/>
        <v/>
      </c>
      <c r="C106" s="77"/>
      <c r="D106" s="83"/>
      <c r="E106" s="83"/>
      <c r="F106" s="83"/>
      <c r="G106" s="76"/>
      <c r="H106" s="76"/>
      <c r="I106" s="76"/>
      <c r="J106" s="78"/>
      <c r="K106" s="78"/>
      <c r="L106" s="78"/>
      <c r="M106" s="221"/>
      <c r="N106" s="78"/>
      <c r="O106" s="78"/>
      <c r="P106" s="76"/>
      <c r="Q106" s="221"/>
      <c r="R106" s="221"/>
      <c r="S106" s="76"/>
      <c r="T106" s="76"/>
      <c r="U106" s="76"/>
      <c r="V106" s="222"/>
      <c r="W106" s="222"/>
      <c r="X106" s="222"/>
      <c r="Y106" s="79"/>
      <c r="Z106" s="79"/>
      <c r="AA106" s="223"/>
      <c r="AB106" s="223"/>
      <c r="AC106" s="76"/>
      <c r="AD106" s="76"/>
      <c r="AE106" s="221"/>
      <c r="AF106" s="221"/>
      <c r="AG106" s="79"/>
      <c r="AH106" s="80">
        <v>3</v>
      </c>
      <c r="AI106" s="81"/>
      <c r="AJ106" s="82"/>
      <c r="AK106" s="83"/>
      <c r="AL106" s="83"/>
      <c r="AM106" s="84"/>
      <c r="AN106" s="84"/>
      <c r="AO106" s="84"/>
      <c r="AP106" s="84"/>
      <c r="AQ106" s="85">
        <f>IF(AP106&lt;AM106,(AP106+1)-AM106,AP106-AM106)</f>
        <v>0</v>
      </c>
      <c r="AR106" s="85">
        <f>IF(AO106&lt;AN106,(AO106+1)-AN106,AO106-AN106)</f>
        <v>0</v>
      </c>
      <c r="AS106" s="86" t="str">
        <f>IF(AR106&lt;&gt;0,1,"")</f>
        <v/>
      </c>
      <c r="AT106" s="87" t="str">
        <f>IF(AM106&lt;&gt;0,AM106-(6/24)+1440,"")</f>
        <v/>
      </c>
      <c r="AU106" s="88"/>
      <c r="AV106" s="89"/>
      <c r="AW106" s="89"/>
      <c r="AX106" s="89"/>
      <c r="AY106" s="88"/>
      <c r="AZ106" s="89"/>
      <c r="BA106" s="88"/>
      <c r="BB106" s="88"/>
      <c r="BC106" s="101"/>
      <c r="BD106" s="89">
        <f>BC106*0.0004536</f>
        <v>0</v>
      </c>
      <c r="BE106" s="91"/>
      <c r="BF106" s="92"/>
      <c r="BG106" s="92"/>
      <c r="BH106" s="80"/>
      <c r="BI106" s="93"/>
      <c r="BJ106" s="93"/>
      <c r="BK106" s="93"/>
      <c r="BL106" s="93"/>
      <c r="BM106" s="94"/>
      <c r="BN106" s="94"/>
      <c r="BO106" s="94"/>
      <c r="BP106" s="95"/>
      <c r="BQ106" s="96"/>
      <c r="BR106" s="96"/>
      <c r="BS106" s="96"/>
      <c r="BT106" s="97"/>
      <c r="BU106" s="98"/>
      <c r="BV106" s="97"/>
      <c r="BW106" s="76"/>
      <c r="BX106" s="76"/>
      <c r="BY106" s="76"/>
      <c r="BZ106" s="76"/>
      <c r="CA106" s="76"/>
      <c r="CB106" s="76"/>
      <c r="CC106" s="76"/>
      <c r="CD106" s="76"/>
      <c r="CE106" s="76"/>
      <c r="CF106" s="76"/>
      <c r="CG106" s="76"/>
      <c r="CH106" s="76"/>
      <c r="CI106" s="212"/>
      <c r="CJ106" s="76"/>
      <c r="CK106" s="89">
        <f>((CJ106/3.8)*6.7)/1000</f>
        <v>0</v>
      </c>
      <c r="CL106" s="76"/>
      <c r="CM106" s="91">
        <f>((CL106*6.7)/1)/1000</f>
        <v>0</v>
      </c>
      <c r="CN106" s="91" t="str">
        <f>IF(A106="","",IF(CK106=0,CM106,CK106)/2.2)</f>
        <v/>
      </c>
      <c r="CO106" s="91" t="str">
        <f>IF(A106="","",(CP106/$BD$4))</f>
        <v/>
      </c>
      <c r="CP106" s="91" t="str">
        <f>IF(A106="","",IF(CJ106="",(AJ106*$BA$4),CJ106))</f>
        <v/>
      </c>
      <c r="CQ106" s="99"/>
      <c r="CR106" s="91">
        <f>AY106-BA106</f>
        <v>0</v>
      </c>
      <c r="CS106" s="76"/>
      <c r="CT106" s="81"/>
      <c r="CU106" s="192"/>
      <c r="CV106" s="192"/>
      <c r="CW106" s="169"/>
      <c r="CY106" s="76"/>
      <c r="CZ106" s="76"/>
    </row>
    <row r="107" spans="1:104" s="18" customFormat="1" ht="13.8" hidden="1" thickBot="1" x14ac:dyDescent="0.3">
      <c r="A107" s="100"/>
      <c r="B107" s="76" t="str">
        <f t="shared" si="4"/>
        <v/>
      </c>
      <c r="C107" s="77"/>
      <c r="D107" s="83"/>
      <c r="E107" s="83"/>
      <c r="F107" s="83"/>
      <c r="G107" s="76"/>
      <c r="H107" s="76"/>
      <c r="I107" s="76"/>
      <c r="J107" s="78"/>
      <c r="K107" s="78"/>
      <c r="L107" s="78"/>
      <c r="M107" s="221"/>
      <c r="N107" s="78"/>
      <c r="O107" s="78"/>
      <c r="P107" s="76"/>
      <c r="Q107" s="221"/>
      <c r="R107" s="221"/>
      <c r="S107" s="76"/>
      <c r="T107" s="76"/>
      <c r="U107" s="76"/>
      <c r="V107" s="222"/>
      <c r="W107" s="222"/>
      <c r="X107" s="222"/>
      <c r="Y107" s="79"/>
      <c r="Z107" s="79"/>
      <c r="AA107" s="223"/>
      <c r="AB107" s="223"/>
      <c r="AC107" s="76"/>
      <c r="AD107" s="76"/>
      <c r="AE107" s="221"/>
      <c r="AF107" s="221"/>
      <c r="AG107" s="79"/>
      <c r="AH107" s="102">
        <v>4</v>
      </c>
      <c r="AI107" s="103"/>
      <c r="AJ107" s="104"/>
      <c r="AK107" s="105"/>
      <c r="AL107" s="106"/>
      <c r="AM107" s="107"/>
      <c r="AN107" s="107"/>
      <c r="AO107" s="107"/>
      <c r="AP107" s="107"/>
      <c r="AQ107" s="108">
        <f>IF(AP107&lt;AM107,(AP107+1)-AM107,AP107-AM107)</f>
        <v>0</v>
      </c>
      <c r="AR107" s="108">
        <f>IF(AO107&lt;AN107,(AO107+1)-AN107,AO107-AN107)</f>
        <v>0</v>
      </c>
      <c r="AS107" s="109" t="str">
        <f>IF(AR107&lt;&gt;0,1,"")</f>
        <v/>
      </c>
      <c r="AT107" s="110" t="str">
        <f>IF(AM107&lt;&gt;0,AM107-(6/24)+1440,"")</f>
        <v/>
      </c>
      <c r="AU107" s="111"/>
      <c r="AV107" s="112"/>
      <c r="AW107" s="112"/>
      <c r="AX107" s="112"/>
      <c r="AY107" s="111"/>
      <c r="AZ107" s="217"/>
      <c r="BA107" s="111"/>
      <c r="BB107" s="111"/>
      <c r="BC107" s="113"/>
      <c r="BD107" s="112">
        <f>BC107*0.0004536</f>
        <v>0</v>
      </c>
      <c r="BE107" s="114"/>
      <c r="BF107" s="115"/>
      <c r="BG107" s="115"/>
      <c r="BH107" s="102"/>
      <c r="BI107" s="116"/>
      <c r="BJ107" s="116"/>
      <c r="BK107" s="116"/>
      <c r="BL107" s="116"/>
      <c r="BM107" s="117"/>
      <c r="BN107" s="117"/>
      <c r="BO107" s="117"/>
      <c r="BP107" s="118"/>
      <c r="BQ107" s="119"/>
      <c r="BR107" s="119"/>
      <c r="BS107" s="119"/>
      <c r="BT107" s="120"/>
      <c r="BU107" s="121"/>
      <c r="BV107" s="120"/>
      <c r="BW107" s="122"/>
      <c r="BX107" s="122"/>
      <c r="BY107" s="122"/>
      <c r="BZ107" s="122"/>
      <c r="CA107" s="122"/>
      <c r="CB107" s="122"/>
      <c r="CC107" s="122"/>
      <c r="CD107" s="122"/>
      <c r="CE107" s="122"/>
      <c r="CF107" s="122"/>
      <c r="CG107" s="122"/>
      <c r="CH107" s="122"/>
      <c r="CI107" s="213"/>
      <c r="CJ107" s="122"/>
      <c r="CK107" s="112">
        <f>((CJ107/3.8)*6.7)/1000</f>
        <v>0</v>
      </c>
      <c r="CL107" s="122"/>
      <c r="CM107" s="114">
        <f>((CL107*6.7)/1)/1000</f>
        <v>0</v>
      </c>
      <c r="CN107" s="114" t="str">
        <f>IF(A107="","",IF(CK107=0,CM107,CK107)/2.2)</f>
        <v/>
      </c>
      <c r="CO107" s="114" t="str">
        <f>IF(A107="","",(CP107/$BD$4))</f>
        <v/>
      </c>
      <c r="CP107" s="114" t="str">
        <f>IF(A107="","",IF(CJ107="",(AJ107*$BA$4),CJ107))</f>
        <v/>
      </c>
      <c r="CQ107" s="123"/>
      <c r="CR107" s="114">
        <f>AY107-BA107</f>
        <v>0</v>
      </c>
      <c r="CS107" s="122"/>
      <c r="CT107" s="202"/>
      <c r="CU107" s="203"/>
      <c r="CV107" s="203"/>
      <c r="CW107" s="204"/>
      <c r="CY107" s="76"/>
      <c r="CZ107" s="76"/>
    </row>
    <row r="108" spans="1:104" s="18" customFormat="1" ht="13.8" hidden="1" thickBot="1" x14ac:dyDescent="0.3">
      <c r="A108" s="124"/>
      <c r="B108" s="125" t="str">
        <f t="shared" si="4"/>
        <v/>
      </c>
      <c r="C108" s="126"/>
      <c r="D108" s="127"/>
      <c r="E108" s="127"/>
      <c r="F108" s="127"/>
      <c r="G108" s="127"/>
      <c r="H108" s="127"/>
      <c r="I108" s="128"/>
      <c r="J108" s="128"/>
      <c r="K108" s="128"/>
      <c r="L108" s="128"/>
      <c r="M108" s="224"/>
      <c r="N108" s="128"/>
      <c r="O108" s="128"/>
      <c r="P108" s="125"/>
      <c r="Q108" s="224"/>
      <c r="R108" s="224"/>
      <c r="S108" s="125"/>
      <c r="T108" s="125"/>
      <c r="U108" s="125"/>
      <c r="V108" s="225"/>
      <c r="W108" s="225"/>
      <c r="X108" s="225"/>
      <c r="Y108" s="129"/>
      <c r="Z108" s="129"/>
      <c r="AA108" s="226"/>
      <c r="AB108" s="226"/>
      <c r="AC108" s="125"/>
      <c r="AD108" s="125"/>
      <c r="AE108" s="224"/>
      <c r="AF108" s="224"/>
      <c r="AG108" s="130"/>
      <c r="AH108" s="238" t="s">
        <v>141</v>
      </c>
      <c r="AI108" s="239"/>
      <c r="AJ108" s="131"/>
      <c r="AK108" s="132"/>
      <c r="AL108" s="132"/>
      <c r="AM108" s="132"/>
      <c r="AN108" s="132"/>
      <c r="AO108" s="132"/>
      <c r="AP108" s="133"/>
      <c r="AQ108" s="133">
        <f>SUM(AQ104:AQ107)</f>
        <v>0.28819444444444464</v>
      </c>
      <c r="AR108" s="133">
        <f>SUM(AR104:AR107)</f>
        <v>0.26041666666666663</v>
      </c>
      <c r="AS108" s="134">
        <f>SUM(AS104:AS107)</f>
        <v>2</v>
      </c>
      <c r="AT108" s="134"/>
      <c r="AU108" s="132"/>
      <c r="AV108" s="135"/>
      <c r="AW108" s="135"/>
      <c r="AX108" s="135"/>
      <c r="AY108" s="132"/>
      <c r="AZ108" s="132"/>
      <c r="BA108" s="132"/>
      <c r="BB108" s="132"/>
      <c r="BC108" s="136"/>
      <c r="BD108" s="135"/>
      <c r="BE108" s="135"/>
      <c r="BF108" s="137"/>
      <c r="BG108" s="137"/>
      <c r="BH108" s="239"/>
      <c r="BI108" s="239"/>
      <c r="BJ108" s="239"/>
      <c r="BK108" s="138"/>
      <c r="BL108" s="138"/>
      <c r="BM108" s="138"/>
      <c r="BN108" s="138"/>
      <c r="BO108" s="138"/>
      <c r="BP108" s="139"/>
      <c r="BQ108" s="139"/>
      <c r="BR108" s="139"/>
      <c r="BS108" s="139"/>
      <c r="BT108" s="140"/>
      <c r="BU108" s="140"/>
      <c r="BV108" s="140"/>
      <c r="BW108" s="132"/>
      <c r="BX108" s="132"/>
      <c r="BY108" s="132"/>
      <c r="BZ108" s="132"/>
      <c r="CA108" s="132"/>
      <c r="CB108" s="132"/>
      <c r="CC108" s="132"/>
      <c r="CD108" s="132"/>
      <c r="CE108" s="132"/>
      <c r="CF108" s="132"/>
      <c r="CG108" s="132"/>
      <c r="CH108" s="132"/>
      <c r="CI108" s="214"/>
      <c r="CJ108" s="132"/>
      <c r="CK108" s="135">
        <f>SUM(CK104:CK107)</f>
        <v>0</v>
      </c>
      <c r="CL108" s="132"/>
      <c r="CM108" s="135">
        <f>SUM(CM104:CM107)</f>
        <v>74.671499999999995</v>
      </c>
      <c r="CN108" s="135">
        <f>SUM(CN104:CN107)</f>
        <v>33.941590909090905</v>
      </c>
      <c r="CO108" s="135">
        <f>SUM(CO104:CO107)</f>
        <v>987259.36837234325</v>
      </c>
      <c r="CP108" s="135">
        <f>SUM(CP104:CP107)</f>
        <v>3751659.432</v>
      </c>
      <c r="CQ108" s="135">
        <f>SUM(CQ104:CQ107)</f>
        <v>1.5909090909058676E-3</v>
      </c>
      <c r="CR108" s="132"/>
      <c r="CS108" s="132"/>
      <c r="CT108" s="132"/>
      <c r="CU108" s="132"/>
      <c r="CV108" s="132"/>
      <c r="CW108" s="141"/>
      <c r="CY108" s="214"/>
      <c r="CZ108" s="214"/>
    </row>
    <row r="109" spans="1:104" s="18" customFormat="1" x14ac:dyDescent="0.25">
      <c r="A109" s="50">
        <v>3785</v>
      </c>
      <c r="B109" s="51" t="str">
        <f t="shared" si="4"/>
        <v>3785-4167-1</v>
      </c>
      <c r="C109" s="52">
        <v>40</v>
      </c>
      <c r="D109" s="53" t="s">
        <v>261</v>
      </c>
      <c r="E109" s="53" t="s">
        <v>254</v>
      </c>
      <c r="F109" s="53" t="s">
        <v>296</v>
      </c>
      <c r="G109" s="53" t="s">
        <v>248</v>
      </c>
      <c r="H109" s="53"/>
      <c r="I109" s="70"/>
      <c r="J109" s="54"/>
      <c r="K109" s="54"/>
      <c r="L109" s="54"/>
      <c r="M109" s="218"/>
      <c r="N109" s="54"/>
      <c r="O109" s="54"/>
      <c r="P109" s="51"/>
      <c r="Q109" s="218"/>
      <c r="R109" s="218"/>
      <c r="S109" s="51"/>
      <c r="T109" s="51"/>
      <c r="U109" s="51"/>
      <c r="V109" s="219"/>
      <c r="W109" s="219"/>
      <c r="X109" s="220"/>
      <c r="Y109" s="55"/>
      <c r="Z109" s="55"/>
      <c r="AA109" s="219"/>
      <c r="AB109" s="219"/>
      <c r="AC109" s="51"/>
      <c r="AD109" s="51"/>
      <c r="AE109" s="218"/>
      <c r="AF109" s="218"/>
      <c r="AG109" s="55"/>
      <c r="AH109" s="56">
        <v>1</v>
      </c>
      <c r="AI109" s="57">
        <v>44332</v>
      </c>
      <c r="AJ109" s="58" t="s">
        <v>355</v>
      </c>
      <c r="AK109" s="59" t="s">
        <v>208</v>
      </c>
      <c r="AL109" s="59" t="s">
        <v>346</v>
      </c>
      <c r="AM109" s="60">
        <v>0.19097222222222221</v>
      </c>
      <c r="AN109" s="60">
        <v>0.20138888888888887</v>
      </c>
      <c r="AO109" s="60">
        <v>0.30555555555555552</v>
      </c>
      <c r="AP109" s="60">
        <v>0.31944444444444448</v>
      </c>
      <c r="AQ109" s="61">
        <f>IF(AP109&lt;AM109,(AP109+1)-AM109,AP109-AM109)</f>
        <v>0.12847222222222227</v>
      </c>
      <c r="AR109" s="61">
        <f>IF(AO109&lt;AN109,(AO109+1)-AN109,AO109-AN109)</f>
        <v>0.10416666666666666</v>
      </c>
      <c r="AS109" s="62">
        <f>IF(AR109&lt;&gt;0,1,"")</f>
        <v>1</v>
      </c>
      <c r="AT109" s="63">
        <f>IF(AM109&lt;&gt;0,AM109-(6/24)+1440,"")</f>
        <v>1439.9409722222222</v>
      </c>
      <c r="AU109" s="88">
        <v>19.899999999999999</v>
      </c>
      <c r="AV109" s="65"/>
      <c r="AW109" s="65"/>
      <c r="AX109" s="65"/>
      <c r="AY109" s="64">
        <v>24</v>
      </c>
      <c r="AZ109" s="216"/>
      <c r="BA109" s="88">
        <v>8.8000000000000007</v>
      </c>
      <c r="BB109" s="66"/>
      <c r="BC109" s="90" t="s">
        <v>548</v>
      </c>
      <c r="BD109" s="89">
        <f>BC109*0.0004536</f>
        <v>38.559628799999999</v>
      </c>
      <c r="BE109" s="67"/>
      <c r="BF109" s="68"/>
      <c r="BG109" s="68"/>
      <c r="BH109" s="69">
        <v>3</v>
      </c>
      <c r="BI109" s="70"/>
      <c r="BJ109" s="70"/>
      <c r="BK109" s="70"/>
      <c r="BL109" s="70"/>
      <c r="BM109" s="71"/>
      <c r="BN109" s="71"/>
      <c r="BO109" s="71"/>
      <c r="BP109" s="72">
        <v>3</v>
      </c>
      <c r="BQ109" s="73"/>
      <c r="BR109" s="73"/>
      <c r="BS109" s="73"/>
      <c r="BT109" s="74"/>
      <c r="BU109" s="75"/>
      <c r="BV109" s="74"/>
      <c r="BW109" s="51"/>
      <c r="BX109" s="51"/>
      <c r="BY109" s="51"/>
      <c r="BZ109" s="51"/>
      <c r="CA109" s="51"/>
      <c r="CB109" s="51"/>
      <c r="CC109" s="51"/>
      <c r="CD109" s="51"/>
      <c r="CE109" s="51"/>
      <c r="CF109" s="51"/>
      <c r="CG109" s="51"/>
      <c r="CH109" s="51"/>
      <c r="CI109" s="212">
        <v>38.64</v>
      </c>
      <c r="CJ109" s="51"/>
      <c r="CK109" s="65">
        <f>((CJ109/3.8)*6.7)/1000</f>
        <v>0</v>
      </c>
      <c r="CL109" s="51">
        <f>346+6243</f>
        <v>6589</v>
      </c>
      <c r="CM109" s="67">
        <f>((CL109*6.7)/1)/1000</f>
        <v>44.146300000000004</v>
      </c>
      <c r="CN109" s="67">
        <f>IF(A109="","",IF(CK109=0,CM109,CK109)/2.2)</f>
        <v>20.066500000000001</v>
      </c>
      <c r="CO109" s="67">
        <f>IF(A109="","",(CP109/$BD$4))</f>
        <v>497389.64913644711</v>
      </c>
      <c r="CP109" s="67">
        <f>IF(A109="","",IF(CJ109="",(AJ109*$BA$4),CJ109))</f>
        <v>1890117.8639999998</v>
      </c>
      <c r="CQ109" s="64">
        <f>CN109-AU109</f>
        <v>0.16650000000000276</v>
      </c>
      <c r="CR109" s="67">
        <f>AY109-BA109</f>
        <v>15.2</v>
      </c>
      <c r="CS109" s="155"/>
      <c r="CT109" s="199"/>
      <c r="CU109" s="200"/>
      <c r="CV109" s="200"/>
      <c r="CW109" s="201"/>
      <c r="CY109" s="228" t="s">
        <v>697</v>
      </c>
      <c r="CZ109" s="228"/>
    </row>
    <row r="110" spans="1:104" s="18" customFormat="1" ht="13.8" thickBot="1" x14ac:dyDescent="0.3">
      <c r="A110" s="100">
        <v>3785</v>
      </c>
      <c r="B110" s="76" t="str">
        <f t="shared" si="4"/>
        <v>3785-4170-2</v>
      </c>
      <c r="C110" s="77">
        <v>40</v>
      </c>
      <c r="D110" s="83" t="s">
        <v>261</v>
      </c>
      <c r="E110" s="83" t="s">
        <v>254</v>
      </c>
      <c r="F110" s="83" t="s">
        <v>296</v>
      </c>
      <c r="G110" s="83" t="s">
        <v>248</v>
      </c>
      <c r="H110" s="76"/>
      <c r="I110" s="76"/>
      <c r="J110" s="78"/>
      <c r="K110" s="78"/>
      <c r="L110" s="78"/>
      <c r="M110" s="221"/>
      <c r="N110" s="78"/>
      <c r="O110" s="78"/>
      <c r="P110" s="76"/>
      <c r="Q110" s="221"/>
      <c r="R110" s="221"/>
      <c r="S110" s="76"/>
      <c r="T110" s="76"/>
      <c r="U110" s="76"/>
      <c r="V110" s="222"/>
      <c r="W110" s="222"/>
      <c r="X110" s="222"/>
      <c r="Y110" s="79"/>
      <c r="Z110" s="79"/>
      <c r="AA110" s="223"/>
      <c r="AB110" s="223"/>
      <c r="AC110" s="76"/>
      <c r="AD110" s="76"/>
      <c r="AE110" s="221"/>
      <c r="AF110" s="221"/>
      <c r="AG110" s="79"/>
      <c r="AH110" s="80">
        <v>2</v>
      </c>
      <c r="AI110" s="81">
        <v>44332</v>
      </c>
      <c r="AJ110" s="82" t="s">
        <v>481</v>
      </c>
      <c r="AK110" s="83" t="s">
        <v>346</v>
      </c>
      <c r="AL110" s="83" t="s">
        <v>208</v>
      </c>
      <c r="AM110" s="84">
        <v>0.375</v>
      </c>
      <c r="AN110" s="84">
        <v>0.39583333333333331</v>
      </c>
      <c r="AO110" s="84">
        <v>0.49652777777777773</v>
      </c>
      <c r="AP110" s="84">
        <v>0.50694444444444442</v>
      </c>
      <c r="AQ110" s="229">
        <f>IF(AP110&lt;AM110,(AP110+1)-AM110,AP110-AM110)</f>
        <v>0.13194444444444442</v>
      </c>
      <c r="AR110" s="231">
        <f>IF(AO110&lt;AN110,(AO110+1)-AN110,AO110-AN110)</f>
        <v>0.10069444444444442</v>
      </c>
      <c r="AS110" s="86">
        <f>IF(AR110&lt;&gt;0,1,"")</f>
        <v>1</v>
      </c>
      <c r="AT110" s="87">
        <f>IF(AM110&lt;&gt;0,AM110-(6/24)+1440,"")</f>
        <v>1440.125</v>
      </c>
      <c r="AU110" s="260">
        <v>10.23</v>
      </c>
      <c r="AV110" s="89"/>
      <c r="AW110" s="89"/>
      <c r="AX110" s="89"/>
      <c r="AY110" s="88">
        <v>19.2</v>
      </c>
      <c r="AZ110" s="89"/>
      <c r="BA110" s="88">
        <v>5.4</v>
      </c>
      <c r="BB110" s="88"/>
      <c r="BC110" s="90" t="s">
        <v>549</v>
      </c>
      <c r="BD110" s="89">
        <f>BC110*0.0004536</f>
        <v>37.0967688</v>
      </c>
      <c r="BE110" s="91"/>
      <c r="BF110" s="92"/>
      <c r="BG110" s="92"/>
      <c r="BH110" s="80">
        <v>4</v>
      </c>
      <c r="BI110" s="93"/>
      <c r="BJ110" s="93"/>
      <c r="BK110" s="93"/>
      <c r="BL110" s="93"/>
      <c r="BM110" s="94"/>
      <c r="BN110" s="94"/>
      <c r="BO110" s="94"/>
      <c r="BP110" s="95">
        <v>4</v>
      </c>
      <c r="BQ110" s="96"/>
      <c r="BR110" s="96"/>
      <c r="BS110" s="96"/>
      <c r="BT110" s="97"/>
      <c r="BU110" s="98"/>
      <c r="BV110" s="97"/>
      <c r="BW110" s="76"/>
      <c r="BX110" s="76"/>
      <c r="BY110" s="76"/>
      <c r="BZ110" s="76"/>
      <c r="CA110" s="76"/>
      <c r="CB110" s="76"/>
      <c r="CC110" s="76"/>
      <c r="CD110" s="76"/>
      <c r="CE110" s="76"/>
      <c r="CF110" s="76"/>
      <c r="CG110" s="76"/>
      <c r="CH110" s="76"/>
      <c r="CI110" s="212">
        <v>37.173999999999999</v>
      </c>
      <c r="CJ110" s="76">
        <v>12760</v>
      </c>
      <c r="CK110" s="89">
        <f>((CJ110/3.8)*6.7)/1000</f>
        <v>22.497894736842106</v>
      </c>
      <c r="CL110" s="76"/>
      <c r="CM110" s="91">
        <f>((CL110*6.7)/1)/1000</f>
        <v>0</v>
      </c>
      <c r="CN110" s="91">
        <f>IF(A110="","",IF(CK110=0,CM110,CK110)/2.2)</f>
        <v>10.226315789473684</v>
      </c>
      <c r="CO110" s="91">
        <f>IF(A110="","",(CP110/$BD$4))</f>
        <v>3357.8286538966149</v>
      </c>
      <c r="CP110" s="91">
        <f>IF(A110="","",IF(CJ110="",(AJ110*$BA$4),CJ110))</f>
        <v>12760</v>
      </c>
      <c r="CQ110" s="255">
        <f>CN110-AU110</f>
        <v>-3.6842105263161784E-3</v>
      </c>
      <c r="CR110" s="91">
        <f>AY110-BA110</f>
        <v>13.799999999999999</v>
      </c>
      <c r="CS110" s="168"/>
      <c r="CT110" s="81"/>
      <c r="CU110" s="192"/>
      <c r="CV110" s="192"/>
      <c r="CW110" s="169"/>
      <c r="CY110" s="83" t="s">
        <v>697</v>
      </c>
      <c r="CZ110" s="83"/>
    </row>
    <row r="111" spans="1:104" s="18" customFormat="1" ht="13.8" hidden="1" thickBot="1" x14ac:dyDescent="0.3">
      <c r="A111" s="100"/>
      <c r="B111" s="76" t="str">
        <f t="shared" si="4"/>
        <v/>
      </c>
      <c r="C111" s="77"/>
      <c r="D111" s="83"/>
      <c r="E111" s="83"/>
      <c r="F111" s="83"/>
      <c r="G111" s="76"/>
      <c r="H111" s="76"/>
      <c r="I111" s="76"/>
      <c r="J111" s="78"/>
      <c r="K111" s="78"/>
      <c r="L111" s="78"/>
      <c r="M111" s="221"/>
      <c r="N111" s="78"/>
      <c r="O111" s="78"/>
      <c r="P111" s="76"/>
      <c r="Q111" s="221"/>
      <c r="R111" s="221"/>
      <c r="S111" s="76"/>
      <c r="T111" s="76"/>
      <c r="U111" s="76"/>
      <c r="V111" s="222"/>
      <c r="W111" s="222"/>
      <c r="X111" s="222"/>
      <c r="Y111" s="79"/>
      <c r="Z111" s="79"/>
      <c r="AA111" s="223"/>
      <c r="AB111" s="223"/>
      <c r="AC111" s="76"/>
      <c r="AD111" s="76"/>
      <c r="AE111" s="221"/>
      <c r="AF111" s="221"/>
      <c r="AG111" s="79"/>
      <c r="AH111" s="80">
        <v>3</v>
      </c>
      <c r="AI111" s="81"/>
      <c r="AJ111" s="82"/>
      <c r="AK111" s="83"/>
      <c r="AL111" s="83"/>
      <c r="AM111" s="84"/>
      <c r="AN111" s="84"/>
      <c r="AO111" s="84"/>
      <c r="AP111" s="84"/>
      <c r="AQ111" s="85">
        <f>IF(AP111&lt;AM111,(AP111+1)-AM111,AP111-AM111)</f>
        <v>0</v>
      </c>
      <c r="AR111" s="85">
        <f>IF(AO111&lt;AN111,(AO111+1)-AN111,AO111-AN111)</f>
        <v>0</v>
      </c>
      <c r="AS111" s="86" t="str">
        <f>IF(AR111&lt;&gt;0,1,"")</f>
        <v/>
      </c>
      <c r="AT111" s="87" t="str">
        <f>IF(AM111&lt;&gt;0,AM111-(6/24)+1440,"")</f>
        <v/>
      </c>
      <c r="AU111" s="88"/>
      <c r="AV111" s="89"/>
      <c r="AW111" s="89"/>
      <c r="AX111" s="89"/>
      <c r="AY111" s="88"/>
      <c r="AZ111" s="89"/>
      <c r="BA111" s="88"/>
      <c r="BB111" s="88"/>
      <c r="BC111" s="101"/>
      <c r="BD111" s="89">
        <f>BC111*0.0004536</f>
        <v>0</v>
      </c>
      <c r="BE111" s="91"/>
      <c r="BF111" s="92"/>
      <c r="BG111" s="92"/>
      <c r="BH111" s="80"/>
      <c r="BI111" s="93"/>
      <c r="BJ111" s="93"/>
      <c r="BK111" s="93"/>
      <c r="BL111" s="93"/>
      <c r="BM111" s="94"/>
      <c r="BN111" s="94"/>
      <c r="BO111" s="94"/>
      <c r="BP111" s="95"/>
      <c r="BQ111" s="96"/>
      <c r="BR111" s="96"/>
      <c r="BS111" s="96"/>
      <c r="BT111" s="97"/>
      <c r="BU111" s="98"/>
      <c r="BV111" s="97"/>
      <c r="BW111" s="76"/>
      <c r="BX111" s="76"/>
      <c r="BY111" s="76"/>
      <c r="BZ111" s="76"/>
      <c r="CA111" s="76"/>
      <c r="CB111" s="76"/>
      <c r="CC111" s="76"/>
      <c r="CD111" s="76"/>
      <c r="CE111" s="76"/>
      <c r="CF111" s="76"/>
      <c r="CG111" s="76"/>
      <c r="CH111" s="76"/>
      <c r="CI111" s="212"/>
      <c r="CJ111" s="76"/>
      <c r="CK111" s="89">
        <f>((CJ111/3.8)*6.7)/1000</f>
        <v>0</v>
      </c>
      <c r="CL111" s="76"/>
      <c r="CM111" s="91">
        <f>((CL111*6.7)/1)/1000</f>
        <v>0</v>
      </c>
      <c r="CN111" s="91" t="str">
        <f>IF(A111="","",IF(CK111=0,CM111,CK111)/2.2)</f>
        <v/>
      </c>
      <c r="CO111" s="91" t="str">
        <f>IF(A111="","",(CP111/$BD$4))</f>
        <v/>
      </c>
      <c r="CP111" s="91" t="str">
        <f>IF(A111="","",IF(CJ111="",(AJ111*$BA$4),CJ111))</f>
        <v/>
      </c>
      <c r="CQ111" s="99"/>
      <c r="CR111" s="91">
        <f>AY111-BA111</f>
        <v>0</v>
      </c>
      <c r="CS111" s="76"/>
      <c r="CT111" s="81"/>
      <c r="CU111" s="192"/>
      <c r="CV111" s="192"/>
      <c r="CW111" s="169"/>
      <c r="CY111" s="76"/>
      <c r="CZ111" s="76"/>
    </row>
    <row r="112" spans="1:104" s="18" customFormat="1" ht="13.8" hidden="1" thickBot="1" x14ac:dyDescent="0.3">
      <c r="A112" s="100"/>
      <c r="B112" s="76" t="str">
        <f t="shared" si="4"/>
        <v/>
      </c>
      <c r="C112" s="77"/>
      <c r="D112" s="83"/>
      <c r="E112" s="83"/>
      <c r="F112" s="83"/>
      <c r="G112" s="76"/>
      <c r="H112" s="76"/>
      <c r="I112" s="76"/>
      <c r="J112" s="78"/>
      <c r="K112" s="78"/>
      <c r="L112" s="78"/>
      <c r="M112" s="221"/>
      <c r="N112" s="78"/>
      <c r="O112" s="78"/>
      <c r="P112" s="76"/>
      <c r="Q112" s="221"/>
      <c r="R112" s="221"/>
      <c r="S112" s="76"/>
      <c r="T112" s="76"/>
      <c r="U112" s="76"/>
      <c r="V112" s="222"/>
      <c r="W112" s="222"/>
      <c r="X112" s="222"/>
      <c r="Y112" s="79"/>
      <c r="Z112" s="79"/>
      <c r="AA112" s="223"/>
      <c r="AB112" s="223"/>
      <c r="AC112" s="76"/>
      <c r="AD112" s="76"/>
      <c r="AE112" s="221"/>
      <c r="AF112" s="221"/>
      <c r="AG112" s="79"/>
      <c r="AH112" s="102">
        <v>4</v>
      </c>
      <c r="AI112" s="103"/>
      <c r="AJ112" s="104"/>
      <c r="AK112" s="105"/>
      <c r="AL112" s="106"/>
      <c r="AM112" s="107"/>
      <c r="AN112" s="107"/>
      <c r="AO112" s="107"/>
      <c r="AP112" s="107"/>
      <c r="AQ112" s="108">
        <f>IF(AP112&lt;AM112,(AP112+1)-AM112,AP112-AM112)</f>
        <v>0</v>
      </c>
      <c r="AR112" s="108">
        <f>IF(AO112&lt;AN112,(AO112+1)-AN112,AO112-AN112)</f>
        <v>0</v>
      </c>
      <c r="AS112" s="109" t="str">
        <f>IF(AR112&lt;&gt;0,1,"")</f>
        <v/>
      </c>
      <c r="AT112" s="110" t="str">
        <f>IF(AM112&lt;&gt;0,AM112-(6/24)+1440,"")</f>
        <v/>
      </c>
      <c r="AU112" s="111"/>
      <c r="AV112" s="112"/>
      <c r="AW112" s="112"/>
      <c r="AX112" s="112"/>
      <c r="AY112" s="111"/>
      <c r="AZ112" s="217"/>
      <c r="BA112" s="111"/>
      <c r="BB112" s="111"/>
      <c r="BC112" s="113"/>
      <c r="BD112" s="112">
        <f>BC112*0.0004536</f>
        <v>0</v>
      </c>
      <c r="BE112" s="114"/>
      <c r="BF112" s="115"/>
      <c r="BG112" s="115"/>
      <c r="BH112" s="102"/>
      <c r="BI112" s="116"/>
      <c r="BJ112" s="116"/>
      <c r="BK112" s="116"/>
      <c r="BL112" s="116"/>
      <c r="BM112" s="117"/>
      <c r="BN112" s="117"/>
      <c r="BO112" s="117"/>
      <c r="BP112" s="118"/>
      <c r="BQ112" s="119"/>
      <c r="BR112" s="119"/>
      <c r="BS112" s="119"/>
      <c r="BT112" s="120"/>
      <c r="BU112" s="121"/>
      <c r="BV112" s="120"/>
      <c r="BW112" s="122"/>
      <c r="BX112" s="122"/>
      <c r="BY112" s="122"/>
      <c r="BZ112" s="122"/>
      <c r="CA112" s="122"/>
      <c r="CB112" s="122"/>
      <c r="CC112" s="122"/>
      <c r="CD112" s="122"/>
      <c r="CE112" s="122"/>
      <c r="CF112" s="122"/>
      <c r="CG112" s="122"/>
      <c r="CH112" s="122"/>
      <c r="CI112" s="213"/>
      <c r="CJ112" s="122"/>
      <c r="CK112" s="112">
        <f>((CJ112/3.8)*6.7)/1000</f>
        <v>0</v>
      </c>
      <c r="CL112" s="122"/>
      <c r="CM112" s="114">
        <f>((CL112*6.7)/1)/1000</f>
        <v>0</v>
      </c>
      <c r="CN112" s="114" t="str">
        <f>IF(A112="","",IF(CK112=0,CM112,CK112)/2.2)</f>
        <v/>
      </c>
      <c r="CO112" s="114" t="str">
        <f>IF(A112="","",(CP112/$BD$4))</f>
        <v/>
      </c>
      <c r="CP112" s="114" t="str">
        <f>IF(A112="","",IF(CJ112="",(AJ112*$BA$4),CJ112))</f>
        <v/>
      </c>
      <c r="CQ112" s="123"/>
      <c r="CR112" s="114">
        <f>AY112-BA112</f>
        <v>0</v>
      </c>
      <c r="CS112" s="122"/>
      <c r="CT112" s="202"/>
      <c r="CU112" s="203"/>
      <c r="CV112" s="203"/>
      <c r="CW112" s="204"/>
      <c r="CY112" s="76"/>
      <c r="CZ112" s="76"/>
    </row>
    <row r="113" spans="1:104" s="18" customFormat="1" ht="13.8" hidden="1" thickBot="1" x14ac:dyDescent="0.3">
      <c r="A113" s="124"/>
      <c r="B113" s="125" t="str">
        <f t="shared" si="4"/>
        <v/>
      </c>
      <c r="C113" s="126"/>
      <c r="D113" s="127"/>
      <c r="E113" s="127"/>
      <c r="F113" s="127"/>
      <c r="G113" s="127"/>
      <c r="H113" s="127"/>
      <c r="I113" s="128"/>
      <c r="J113" s="128"/>
      <c r="K113" s="128"/>
      <c r="L113" s="128"/>
      <c r="M113" s="224"/>
      <c r="N113" s="128"/>
      <c r="O113" s="128"/>
      <c r="P113" s="125"/>
      <c r="Q113" s="224"/>
      <c r="R113" s="224"/>
      <c r="S113" s="125"/>
      <c r="T113" s="125"/>
      <c r="U113" s="125"/>
      <c r="V113" s="225"/>
      <c r="W113" s="225"/>
      <c r="X113" s="225"/>
      <c r="Y113" s="129"/>
      <c r="Z113" s="129"/>
      <c r="AA113" s="226"/>
      <c r="AB113" s="226"/>
      <c r="AC113" s="125"/>
      <c r="AD113" s="125"/>
      <c r="AE113" s="224"/>
      <c r="AF113" s="224"/>
      <c r="AG113" s="130"/>
      <c r="AH113" s="238" t="s">
        <v>141</v>
      </c>
      <c r="AI113" s="239"/>
      <c r="AJ113" s="131"/>
      <c r="AK113" s="132"/>
      <c r="AL113" s="132"/>
      <c r="AM113" s="132"/>
      <c r="AN113" s="132"/>
      <c r="AO113" s="132"/>
      <c r="AP113" s="133"/>
      <c r="AQ113" s="133">
        <f>SUM(AQ109:AQ112)</f>
        <v>0.26041666666666669</v>
      </c>
      <c r="AR113" s="133">
        <f>SUM(AR109:AR112)</f>
        <v>0.20486111111111108</v>
      </c>
      <c r="AS113" s="134">
        <f>SUM(AS109:AS112)</f>
        <v>2</v>
      </c>
      <c r="AT113" s="134"/>
      <c r="AU113" s="132"/>
      <c r="AV113" s="135"/>
      <c r="AW113" s="135"/>
      <c r="AX113" s="135"/>
      <c r="AY113" s="132"/>
      <c r="AZ113" s="132"/>
      <c r="BA113" s="132"/>
      <c r="BB113" s="132"/>
      <c r="BC113" s="136"/>
      <c r="BD113" s="135"/>
      <c r="BE113" s="135"/>
      <c r="BF113" s="137"/>
      <c r="BG113" s="137"/>
      <c r="BH113" s="239"/>
      <c r="BI113" s="239"/>
      <c r="BJ113" s="239"/>
      <c r="BK113" s="138"/>
      <c r="BL113" s="138"/>
      <c r="BM113" s="138"/>
      <c r="BN113" s="138"/>
      <c r="BO113" s="138"/>
      <c r="BP113" s="139"/>
      <c r="BQ113" s="139"/>
      <c r="BR113" s="139"/>
      <c r="BS113" s="139"/>
      <c r="BT113" s="140"/>
      <c r="BU113" s="140"/>
      <c r="BV113" s="140"/>
      <c r="BW113" s="132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214"/>
      <c r="CJ113" s="132"/>
      <c r="CK113" s="135">
        <f>SUM(CK109:CK112)</f>
        <v>22.497894736842106</v>
      </c>
      <c r="CL113" s="132"/>
      <c r="CM113" s="135">
        <f>SUM(CM109:CM112)</f>
        <v>44.146300000000004</v>
      </c>
      <c r="CN113" s="135">
        <f>SUM(CN109:CN112)</f>
        <v>30.292815789473686</v>
      </c>
      <c r="CO113" s="135">
        <f>SUM(CO109:CO112)</f>
        <v>500747.47779034375</v>
      </c>
      <c r="CP113" s="135">
        <f>SUM(CP109:CP112)</f>
        <v>1902877.8639999998</v>
      </c>
      <c r="CQ113" s="135">
        <f>SUM(CQ109:CQ112)</f>
        <v>0.16281578947368658</v>
      </c>
      <c r="CR113" s="132"/>
      <c r="CS113" s="132"/>
      <c r="CT113" s="132"/>
      <c r="CU113" s="132"/>
      <c r="CV113" s="132"/>
      <c r="CW113" s="141"/>
      <c r="CY113" s="214"/>
      <c r="CZ113" s="214"/>
    </row>
    <row r="114" spans="1:104" s="18" customFormat="1" x14ac:dyDescent="0.25">
      <c r="A114" s="50">
        <v>3786</v>
      </c>
      <c r="B114" s="51" t="str">
        <f t="shared" si="4"/>
        <v>3786-4133-1</v>
      </c>
      <c r="C114" s="52">
        <v>40</v>
      </c>
      <c r="D114" s="53" t="s">
        <v>397</v>
      </c>
      <c r="E114" s="53" t="s">
        <v>307</v>
      </c>
      <c r="F114" s="53"/>
      <c r="G114" s="53"/>
      <c r="H114" s="53"/>
      <c r="I114" s="70"/>
      <c r="J114" s="54"/>
      <c r="K114" s="54"/>
      <c r="L114" s="54"/>
      <c r="M114" s="218"/>
      <c r="N114" s="54"/>
      <c r="O114" s="54"/>
      <c r="P114" s="51"/>
      <c r="Q114" s="218"/>
      <c r="R114" s="218"/>
      <c r="S114" s="51"/>
      <c r="T114" s="51"/>
      <c r="U114" s="51"/>
      <c r="V114" s="219"/>
      <c r="W114" s="219"/>
      <c r="X114" s="220"/>
      <c r="Y114" s="55"/>
      <c r="Z114" s="55"/>
      <c r="AA114" s="219"/>
      <c r="AB114" s="219"/>
      <c r="AC114" s="51"/>
      <c r="AD114" s="51"/>
      <c r="AE114" s="218"/>
      <c r="AF114" s="218"/>
      <c r="AG114" s="55"/>
      <c r="AH114" s="56">
        <v>1</v>
      </c>
      <c r="AI114" s="57">
        <v>44332</v>
      </c>
      <c r="AJ114" s="58" t="s">
        <v>292</v>
      </c>
      <c r="AK114" s="59" t="s">
        <v>208</v>
      </c>
      <c r="AL114" s="59" t="s">
        <v>208</v>
      </c>
      <c r="AM114" s="60">
        <v>0.57638888888888895</v>
      </c>
      <c r="AN114" s="248"/>
      <c r="AO114" s="248"/>
      <c r="AP114" s="60">
        <v>0.59027777777777779</v>
      </c>
      <c r="AQ114" s="61">
        <f>IF(AP114&lt;AM114,(AP114+1)-AM114,AP114-AM114)</f>
        <v>1.388888888888884E-2</v>
      </c>
      <c r="AR114" s="61">
        <f>IF(AO114&lt;AN114,(AO114+1)-AN114,AO114-AN114)</f>
        <v>0</v>
      </c>
      <c r="AS114" s="62" t="str">
        <f>IF(AR114&lt;&gt;0,1,"")</f>
        <v/>
      </c>
      <c r="AT114" s="63">
        <f>IF(AM114&lt;&gt;0,AM114-(6/24)+1440,"")</f>
        <v>1440.3263888888889</v>
      </c>
      <c r="AU114" s="88">
        <v>20.8</v>
      </c>
      <c r="AV114" s="65"/>
      <c r="AW114" s="65"/>
      <c r="AX114" s="65"/>
      <c r="AY114" s="64">
        <v>26.2</v>
      </c>
      <c r="AZ114" s="216"/>
      <c r="BA114" s="88">
        <v>26.2</v>
      </c>
      <c r="BB114" s="66"/>
      <c r="BC114" s="90" t="s">
        <v>546</v>
      </c>
      <c r="BD114" s="89">
        <f>BC114*0.0004536</f>
        <v>3.0826656000000003</v>
      </c>
      <c r="BE114" s="67"/>
      <c r="BF114" s="68"/>
      <c r="BG114" s="68"/>
      <c r="BH114" s="69">
        <v>3</v>
      </c>
      <c r="BI114" s="70"/>
      <c r="BJ114" s="70"/>
      <c r="BK114" s="70"/>
      <c r="BL114" s="70"/>
      <c r="BM114" s="71"/>
      <c r="BN114" s="71"/>
      <c r="BO114" s="71"/>
      <c r="BP114" s="72">
        <v>3</v>
      </c>
      <c r="BQ114" s="73"/>
      <c r="BR114" s="73"/>
      <c r="BS114" s="73"/>
      <c r="BT114" s="74"/>
      <c r="BU114" s="75"/>
      <c r="BV114" s="74"/>
      <c r="BW114" s="51"/>
      <c r="BX114" s="51"/>
      <c r="BY114" s="51"/>
      <c r="BZ114" s="51"/>
      <c r="CA114" s="51"/>
      <c r="CB114" s="51"/>
      <c r="CC114" s="51"/>
      <c r="CD114" s="51"/>
      <c r="CE114" s="51"/>
      <c r="CF114" s="51"/>
      <c r="CG114" s="51"/>
      <c r="CH114" s="51"/>
      <c r="CI114" s="212">
        <v>0</v>
      </c>
      <c r="CJ114" s="51"/>
      <c r="CK114" s="65">
        <f>((CJ114/3.8)*6.7)/1000</f>
        <v>0</v>
      </c>
      <c r="CL114" s="51">
        <f>313+6598</f>
        <v>6911</v>
      </c>
      <c r="CM114" s="67">
        <f>((CL114*6.7)/1)/1000</f>
        <v>46.303700000000006</v>
      </c>
      <c r="CN114" s="67">
        <f>IF(A114="","",IF(CK114=0,CM114,CK114)/2.2)</f>
        <v>21.047136363636366</v>
      </c>
      <c r="CO114" s="67">
        <f>IF(A114="","",(CP114/$BD$4))</f>
        <v>493331.27426948311</v>
      </c>
      <c r="CP114" s="67">
        <f>IF(A114="","",IF(CJ114="",(AJ114*$BA$4),CJ114))</f>
        <v>1874695.736</v>
      </c>
      <c r="CQ114" s="64">
        <f>CN114-AU114</f>
        <v>0.24713636363636482</v>
      </c>
      <c r="CR114" s="67">
        <f>AY114-BA114</f>
        <v>0</v>
      </c>
      <c r="CS114" s="155"/>
      <c r="CT114" s="199"/>
      <c r="CU114" s="200"/>
      <c r="CV114" s="200"/>
      <c r="CW114" s="201"/>
      <c r="CY114" s="228" t="s">
        <v>697</v>
      </c>
      <c r="CZ114" s="228"/>
    </row>
    <row r="115" spans="1:104" s="18" customFormat="1" x14ac:dyDescent="0.25">
      <c r="A115" s="100">
        <v>3786</v>
      </c>
      <c r="B115" s="76" t="str">
        <f t="shared" si="4"/>
        <v>3786-4133-2</v>
      </c>
      <c r="C115" s="77">
        <v>40</v>
      </c>
      <c r="D115" s="83" t="s">
        <v>397</v>
      </c>
      <c r="E115" s="83" t="s">
        <v>307</v>
      </c>
      <c r="F115" s="83"/>
      <c r="G115" s="83"/>
      <c r="H115" s="76"/>
      <c r="I115" s="76"/>
      <c r="J115" s="78"/>
      <c r="K115" s="78"/>
      <c r="L115" s="78"/>
      <c r="M115" s="221"/>
      <c r="N115" s="78"/>
      <c r="O115" s="78"/>
      <c r="P115" s="76"/>
      <c r="Q115" s="221"/>
      <c r="R115" s="221"/>
      <c r="S115" s="76"/>
      <c r="T115" s="76"/>
      <c r="U115" s="76"/>
      <c r="V115" s="222"/>
      <c r="W115" s="222"/>
      <c r="X115" s="222"/>
      <c r="Y115" s="79"/>
      <c r="Z115" s="79"/>
      <c r="AA115" s="223"/>
      <c r="AB115" s="223"/>
      <c r="AC115" s="76"/>
      <c r="AD115" s="76"/>
      <c r="AE115" s="221"/>
      <c r="AF115" s="221"/>
      <c r="AG115" s="79"/>
      <c r="AH115" s="80">
        <v>2</v>
      </c>
      <c r="AI115" s="81">
        <v>44332</v>
      </c>
      <c r="AJ115" s="82" t="s">
        <v>292</v>
      </c>
      <c r="AK115" s="83" t="s">
        <v>208</v>
      </c>
      <c r="AL115" s="83" t="s">
        <v>216</v>
      </c>
      <c r="AM115" s="84">
        <v>0.65277777777777779</v>
      </c>
      <c r="AN115" s="84">
        <v>0.66319444444444442</v>
      </c>
      <c r="AO115" s="84">
        <v>0.78819444444444453</v>
      </c>
      <c r="AP115" s="84">
        <v>0.79513888888888884</v>
      </c>
      <c r="AQ115" s="229">
        <f>IF(AP115&lt;AM115,(AP115+1)-AM115,AP115-AM115)</f>
        <v>0.14236111111111105</v>
      </c>
      <c r="AR115" s="231">
        <f>IF(AO115&lt;AN115,(AO115+1)-AN115,AO115-AN115)</f>
        <v>0.12500000000000011</v>
      </c>
      <c r="AS115" s="86">
        <f>IF(AR115&lt;&gt;0,1,"")</f>
        <v>1</v>
      </c>
      <c r="AT115" s="87">
        <f>IF(AM115&lt;&gt;0,AM115-(6/24)+1440,"")</f>
        <v>1440.4027777777778</v>
      </c>
      <c r="AU115" s="260">
        <v>0</v>
      </c>
      <c r="AV115" s="89"/>
      <c r="AW115" s="89"/>
      <c r="AX115" s="89"/>
      <c r="AY115" s="88">
        <v>26</v>
      </c>
      <c r="AZ115" s="89"/>
      <c r="BA115" s="88">
        <v>11.2</v>
      </c>
      <c r="BB115" s="88"/>
      <c r="BC115" s="90" t="s">
        <v>546</v>
      </c>
      <c r="BD115" s="89">
        <f>BC115*0.0004536</f>
        <v>3.0826656000000003</v>
      </c>
      <c r="BE115" s="91"/>
      <c r="BF115" s="92"/>
      <c r="BG115" s="92"/>
      <c r="BH115" s="80">
        <v>4</v>
      </c>
      <c r="BI115" s="93"/>
      <c r="BJ115" s="93"/>
      <c r="BK115" s="93"/>
      <c r="BL115" s="93"/>
      <c r="BM115" s="94"/>
      <c r="BN115" s="94"/>
      <c r="BO115" s="94"/>
      <c r="BP115" s="95">
        <v>4</v>
      </c>
      <c r="BQ115" s="96"/>
      <c r="BR115" s="96"/>
      <c r="BS115" s="96"/>
      <c r="BT115" s="97"/>
      <c r="BU115" s="98"/>
      <c r="BV115" s="97"/>
      <c r="BW115" s="76"/>
      <c r="BX115" s="76"/>
      <c r="BY115" s="76"/>
      <c r="BZ115" s="76"/>
      <c r="CA115" s="76"/>
      <c r="CB115" s="76"/>
      <c r="CC115" s="76"/>
      <c r="CD115" s="76"/>
      <c r="CE115" s="76"/>
      <c r="CF115" s="76"/>
      <c r="CG115" s="76"/>
      <c r="CH115" s="76"/>
      <c r="CI115" s="212">
        <v>0</v>
      </c>
      <c r="CJ115" s="76"/>
      <c r="CK115" s="89">
        <f>((CJ115/3.8)*6.7)/1000</f>
        <v>0</v>
      </c>
      <c r="CL115" s="76"/>
      <c r="CM115" s="91">
        <f>((CL115*6.7)/1)/1000</f>
        <v>0</v>
      </c>
      <c r="CN115" s="91">
        <f>IF(A115="","",IF(CK115=0,CM115,CK115)/2.2)</f>
        <v>0</v>
      </c>
      <c r="CO115" s="91">
        <f>IF(A115="","",(CP115/$BD$4))</f>
        <v>493331.27426948311</v>
      </c>
      <c r="CP115" s="91">
        <f>IF(A115="","",IF(CJ115="",(AJ115*$BA$4),CJ115))</f>
        <v>1874695.736</v>
      </c>
      <c r="CQ115" s="99">
        <f>CN115-AU115</f>
        <v>0</v>
      </c>
      <c r="CR115" s="91">
        <f>AY115-BA115</f>
        <v>14.8</v>
      </c>
      <c r="CS115" s="168" t="s">
        <v>301</v>
      </c>
      <c r="CT115" s="81"/>
      <c r="CU115" s="192"/>
      <c r="CV115" s="192"/>
      <c r="CW115" s="169"/>
      <c r="CY115" s="83" t="s">
        <v>697</v>
      </c>
      <c r="CZ115" s="83"/>
    </row>
    <row r="116" spans="1:104" s="18" customFormat="1" ht="13.8" thickBot="1" x14ac:dyDescent="0.3">
      <c r="A116" s="100">
        <v>3786</v>
      </c>
      <c r="B116" s="76" t="str">
        <f t="shared" si="4"/>
        <v>3786-4132-3</v>
      </c>
      <c r="C116" s="77">
        <v>40</v>
      </c>
      <c r="D116" s="83" t="s">
        <v>397</v>
      </c>
      <c r="E116" s="83" t="s">
        <v>307</v>
      </c>
      <c r="F116" s="83"/>
      <c r="G116" s="76"/>
      <c r="H116" s="76"/>
      <c r="I116" s="76"/>
      <c r="J116" s="78"/>
      <c r="K116" s="78"/>
      <c r="L116" s="78"/>
      <c r="M116" s="221"/>
      <c r="N116" s="78"/>
      <c r="O116" s="78"/>
      <c r="P116" s="76"/>
      <c r="Q116" s="221"/>
      <c r="R116" s="221"/>
      <c r="S116" s="76"/>
      <c r="T116" s="76"/>
      <c r="U116" s="76"/>
      <c r="V116" s="222"/>
      <c r="W116" s="222"/>
      <c r="X116" s="222"/>
      <c r="Y116" s="79"/>
      <c r="Z116" s="79"/>
      <c r="AA116" s="223"/>
      <c r="AB116" s="223"/>
      <c r="AC116" s="76"/>
      <c r="AD116" s="76"/>
      <c r="AE116" s="221"/>
      <c r="AF116" s="221"/>
      <c r="AG116" s="79"/>
      <c r="AH116" s="80">
        <v>3</v>
      </c>
      <c r="AI116" s="81">
        <v>44332</v>
      </c>
      <c r="AJ116" s="82" t="s">
        <v>304</v>
      </c>
      <c r="AK116" s="83" t="s">
        <v>216</v>
      </c>
      <c r="AL116" s="83" t="s">
        <v>208</v>
      </c>
      <c r="AM116" s="84">
        <v>0.88541666666666663</v>
      </c>
      <c r="AN116" s="84">
        <v>0.89930555555555547</v>
      </c>
      <c r="AO116" s="84">
        <v>3.125E-2</v>
      </c>
      <c r="AP116" s="84">
        <v>3.8194444444444441E-2</v>
      </c>
      <c r="AQ116" s="85">
        <f>IF(AP116&lt;AM116,(AP116+1)-AM116,AP116-AM116)</f>
        <v>0.15277777777777779</v>
      </c>
      <c r="AR116" s="85">
        <f>IF(AO116&lt;AN116,(AO116+1)-AN116,AO116-AN116)</f>
        <v>0.13194444444444453</v>
      </c>
      <c r="AS116" s="86">
        <f>IF(AR116&lt;&gt;0,1,"")</f>
        <v>1</v>
      </c>
      <c r="AT116" s="87">
        <f>IF(AM116&lt;&gt;0,AM116-(6/24)+1440,"")</f>
        <v>1440.6354166666667</v>
      </c>
      <c r="AU116" s="254">
        <v>11.81</v>
      </c>
      <c r="AV116" s="89"/>
      <c r="AW116" s="89"/>
      <c r="AX116" s="89"/>
      <c r="AY116" s="88">
        <v>23</v>
      </c>
      <c r="AZ116" s="89"/>
      <c r="BA116" s="88">
        <v>3.8</v>
      </c>
      <c r="BB116" s="88"/>
      <c r="BC116" s="90" t="s">
        <v>547</v>
      </c>
      <c r="BD116" s="89">
        <f>BC116*0.0004536</f>
        <v>40.081456800000005</v>
      </c>
      <c r="BE116" s="91"/>
      <c r="BF116" s="92"/>
      <c r="BG116" s="92"/>
      <c r="BH116" s="80"/>
      <c r="BI116" s="93"/>
      <c r="BJ116" s="93"/>
      <c r="BK116" s="93"/>
      <c r="BL116" s="93"/>
      <c r="BM116" s="94"/>
      <c r="BN116" s="94"/>
      <c r="BO116" s="94"/>
      <c r="BP116" s="95"/>
      <c r="BQ116" s="96"/>
      <c r="BR116" s="96"/>
      <c r="BS116" s="96"/>
      <c r="BT116" s="97"/>
      <c r="BU116" s="98"/>
      <c r="BV116" s="97"/>
      <c r="BW116" s="76"/>
      <c r="BX116" s="76"/>
      <c r="BY116" s="76"/>
      <c r="BZ116" s="76"/>
      <c r="CA116" s="76"/>
      <c r="CB116" s="76"/>
      <c r="CC116" s="76"/>
      <c r="CD116" s="76"/>
      <c r="CE116" s="76"/>
      <c r="CF116" s="76"/>
      <c r="CG116" s="76"/>
      <c r="CH116" s="76"/>
      <c r="CI116" s="212">
        <v>40.164999999999999</v>
      </c>
      <c r="CJ116" s="76"/>
      <c r="CK116" s="89">
        <f>((CJ116/3.8)*6.7)/1000</f>
        <v>0</v>
      </c>
      <c r="CL116" s="76">
        <v>3877</v>
      </c>
      <c r="CM116" s="91">
        <f>((CL116*6.7)/1)/1000</f>
        <v>25.975900000000003</v>
      </c>
      <c r="CN116" s="91">
        <f>IF(A116="","",IF(CK116=0,CM116,CK116)/2.2)</f>
        <v>11.807227272727273</v>
      </c>
      <c r="CO116" s="91">
        <f>IF(A116="","",(CP116/$BD$4))</f>
        <v>493211.91030280764</v>
      </c>
      <c r="CP116" s="91">
        <f>IF(A116="","",IF(CJ116="",(AJ116*$BA$4),CJ116))</f>
        <v>1874242.1439999999</v>
      </c>
      <c r="CQ116" s="255">
        <f>CN116-AU116</f>
        <v>-2.7727272727275931E-3</v>
      </c>
      <c r="CR116" s="91">
        <f>AY116-BA116</f>
        <v>19.2</v>
      </c>
      <c r="CS116" s="76"/>
      <c r="CT116" s="81"/>
      <c r="CU116" s="192"/>
      <c r="CV116" s="192"/>
      <c r="CW116" s="169"/>
      <c r="CY116" s="83" t="s">
        <v>697</v>
      </c>
      <c r="CZ116" s="76"/>
    </row>
    <row r="117" spans="1:104" s="18" customFormat="1" ht="13.8" hidden="1" thickBot="1" x14ac:dyDescent="0.3">
      <c r="A117" s="100"/>
      <c r="B117" s="76" t="str">
        <f t="shared" si="4"/>
        <v/>
      </c>
      <c r="C117" s="77"/>
      <c r="D117" s="83"/>
      <c r="E117" s="83"/>
      <c r="F117" s="83"/>
      <c r="G117" s="76"/>
      <c r="H117" s="76"/>
      <c r="I117" s="76"/>
      <c r="J117" s="78"/>
      <c r="K117" s="78"/>
      <c r="L117" s="78"/>
      <c r="M117" s="221"/>
      <c r="N117" s="78"/>
      <c r="O117" s="78"/>
      <c r="P117" s="76"/>
      <c r="Q117" s="221"/>
      <c r="R117" s="221"/>
      <c r="S117" s="76"/>
      <c r="T117" s="76"/>
      <c r="U117" s="76"/>
      <c r="V117" s="222"/>
      <c r="W117" s="222"/>
      <c r="X117" s="222"/>
      <c r="Y117" s="79"/>
      <c r="Z117" s="79"/>
      <c r="AA117" s="223"/>
      <c r="AB117" s="223"/>
      <c r="AC117" s="76"/>
      <c r="AD117" s="76"/>
      <c r="AE117" s="221"/>
      <c r="AF117" s="221"/>
      <c r="AG117" s="79"/>
      <c r="AH117" s="102">
        <v>4</v>
      </c>
      <c r="AI117" s="103"/>
      <c r="AJ117" s="104"/>
      <c r="AK117" s="105"/>
      <c r="AL117" s="106"/>
      <c r="AM117" s="107"/>
      <c r="AN117" s="107"/>
      <c r="AO117" s="107"/>
      <c r="AP117" s="107"/>
      <c r="AQ117" s="108">
        <f>IF(AP117&lt;AM117,(AP117+1)-AM117,AP117-AM117)</f>
        <v>0</v>
      </c>
      <c r="AR117" s="108">
        <f>IF(AO117&lt;AN117,(AO117+1)-AN117,AO117-AN117)</f>
        <v>0</v>
      </c>
      <c r="AS117" s="109" t="str">
        <f>IF(AR117&lt;&gt;0,1,"")</f>
        <v/>
      </c>
      <c r="AT117" s="110" t="str">
        <f>IF(AM117&lt;&gt;0,AM117-(6/24)+1440,"")</f>
        <v/>
      </c>
      <c r="AU117" s="111"/>
      <c r="AV117" s="112"/>
      <c r="AW117" s="112"/>
      <c r="AX117" s="112"/>
      <c r="AY117" s="111"/>
      <c r="AZ117" s="217"/>
      <c r="BA117" s="111"/>
      <c r="BB117" s="111"/>
      <c r="BC117" s="113"/>
      <c r="BD117" s="112">
        <f>BC117*0.0004536</f>
        <v>0</v>
      </c>
      <c r="BE117" s="114"/>
      <c r="BF117" s="115"/>
      <c r="BG117" s="115"/>
      <c r="BH117" s="102"/>
      <c r="BI117" s="116"/>
      <c r="BJ117" s="116"/>
      <c r="BK117" s="116"/>
      <c r="BL117" s="116"/>
      <c r="BM117" s="117"/>
      <c r="BN117" s="117"/>
      <c r="BO117" s="117"/>
      <c r="BP117" s="118"/>
      <c r="BQ117" s="119"/>
      <c r="BR117" s="119"/>
      <c r="BS117" s="119"/>
      <c r="BT117" s="120"/>
      <c r="BU117" s="121"/>
      <c r="BV117" s="120"/>
      <c r="BW117" s="122"/>
      <c r="BX117" s="122"/>
      <c r="BY117" s="122"/>
      <c r="BZ117" s="122"/>
      <c r="CA117" s="122"/>
      <c r="CB117" s="122"/>
      <c r="CC117" s="122"/>
      <c r="CD117" s="122"/>
      <c r="CE117" s="122"/>
      <c r="CF117" s="122"/>
      <c r="CG117" s="122"/>
      <c r="CH117" s="122"/>
      <c r="CI117" s="213"/>
      <c r="CJ117" s="122"/>
      <c r="CK117" s="112">
        <f>((CJ117/3.8)*6.7)/1000</f>
        <v>0</v>
      </c>
      <c r="CL117" s="122"/>
      <c r="CM117" s="114">
        <f>((CL117*6.7)/1)/1000</f>
        <v>0</v>
      </c>
      <c r="CN117" s="114" t="str">
        <f>IF(A117="","",IF(CK117=0,CM117,CK117)/2.2)</f>
        <v/>
      </c>
      <c r="CO117" s="114" t="str">
        <f>IF(A117="","",(CP117/$BD$4))</f>
        <v/>
      </c>
      <c r="CP117" s="114" t="str">
        <f>IF(A117="","",IF(CJ117="",(AJ117*$BA$4),CJ117))</f>
        <v/>
      </c>
      <c r="CQ117" s="123"/>
      <c r="CR117" s="114">
        <f>AY117-BA117</f>
        <v>0</v>
      </c>
      <c r="CS117" s="122"/>
      <c r="CT117" s="202"/>
      <c r="CU117" s="203"/>
      <c r="CV117" s="203"/>
      <c r="CW117" s="204"/>
      <c r="CY117" s="76"/>
      <c r="CZ117" s="76"/>
    </row>
    <row r="118" spans="1:104" s="18" customFormat="1" ht="13.8" hidden="1" thickBot="1" x14ac:dyDescent="0.3">
      <c r="A118" s="124"/>
      <c r="B118" s="125" t="str">
        <f t="shared" si="4"/>
        <v/>
      </c>
      <c r="C118" s="126"/>
      <c r="D118" s="127"/>
      <c r="E118" s="127"/>
      <c r="F118" s="127"/>
      <c r="G118" s="127"/>
      <c r="H118" s="127"/>
      <c r="I118" s="128"/>
      <c r="J118" s="128"/>
      <c r="K118" s="128"/>
      <c r="L118" s="128"/>
      <c r="M118" s="224"/>
      <c r="N118" s="128"/>
      <c r="O118" s="128"/>
      <c r="P118" s="125"/>
      <c r="Q118" s="224"/>
      <c r="R118" s="224"/>
      <c r="S118" s="125"/>
      <c r="T118" s="125"/>
      <c r="U118" s="125"/>
      <c r="V118" s="225"/>
      <c r="W118" s="225"/>
      <c r="X118" s="225"/>
      <c r="Y118" s="129"/>
      <c r="Z118" s="129"/>
      <c r="AA118" s="226"/>
      <c r="AB118" s="226"/>
      <c r="AC118" s="125"/>
      <c r="AD118" s="125"/>
      <c r="AE118" s="224"/>
      <c r="AF118" s="224"/>
      <c r="AG118" s="130"/>
      <c r="AH118" s="238" t="s">
        <v>141</v>
      </c>
      <c r="AI118" s="239"/>
      <c r="AJ118" s="131"/>
      <c r="AK118" s="132"/>
      <c r="AL118" s="132"/>
      <c r="AM118" s="132"/>
      <c r="AN118" s="132"/>
      <c r="AO118" s="132"/>
      <c r="AP118" s="133"/>
      <c r="AQ118" s="133">
        <f>SUM(AQ114:AQ117)</f>
        <v>0.30902777777777768</v>
      </c>
      <c r="AR118" s="133">
        <f>SUM(AR114:AR117)</f>
        <v>0.25694444444444464</v>
      </c>
      <c r="AS118" s="134">
        <f>SUM(AS114:AS117)</f>
        <v>2</v>
      </c>
      <c r="AT118" s="134"/>
      <c r="AU118" s="132"/>
      <c r="AV118" s="135"/>
      <c r="AW118" s="135"/>
      <c r="AX118" s="135"/>
      <c r="AY118" s="132"/>
      <c r="AZ118" s="132"/>
      <c r="BA118" s="132"/>
      <c r="BB118" s="132"/>
      <c r="BC118" s="136"/>
      <c r="BD118" s="135"/>
      <c r="BE118" s="135"/>
      <c r="BF118" s="137"/>
      <c r="BG118" s="137"/>
      <c r="BH118" s="239"/>
      <c r="BI118" s="239"/>
      <c r="BJ118" s="239"/>
      <c r="BK118" s="138"/>
      <c r="BL118" s="138"/>
      <c r="BM118" s="138"/>
      <c r="BN118" s="138"/>
      <c r="BO118" s="138"/>
      <c r="BP118" s="139"/>
      <c r="BQ118" s="139"/>
      <c r="BR118" s="139"/>
      <c r="BS118" s="139"/>
      <c r="BT118" s="140"/>
      <c r="BU118" s="140"/>
      <c r="BV118" s="140"/>
      <c r="BW118" s="132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214"/>
      <c r="CJ118" s="132"/>
      <c r="CK118" s="135">
        <f>SUM(CK114:CK117)</f>
        <v>0</v>
      </c>
      <c r="CL118" s="132"/>
      <c r="CM118" s="135">
        <f>SUM(CM114:CM117)</f>
        <v>72.279600000000016</v>
      </c>
      <c r="CN118" s="135">
        <f>SUM(CN114:CN117)</f>
        <v>32.854363636363637</v>
      </c>
      <c r="CO118" s="135">
        <f>SUM(CO114:CO117)</f>
        <v>1479874.4588417739</v>
      </c>
      <c r="CP118" s="135">
        <f>SUM(CP114:CP117)</f>
        <v>5623633.6160000004</v>
      </c>
      <c r="CQ118" s="135">
        <f>SUM(CQ114:CQ117)</f>
        <v>0.24436363636363723</v>
      </c>
      <c r="CR118" s="132"/>
      <c r="CS118" s="132"/>
      <c r="CT118" s="132"/>
      <c r="CU118" s="132"/>
      <c r="CV118" s="132"/>
      <c r="CW118" s="141"/>
      <c r="CY118" s="214"/>
      <c r="CZ118" s="214"/>
    </row>
    <row r="119" spans="1:104" s="18" customFormat="1" x14ac:dyDescent="0.25">
      <c r="A119" s="50">
        <v>3787</v>
      </c>
      <c r="B119" s="51" t="str">
        <f t="shared" si="4"/>
        <v>3787-4069-1</v>
      </c>
      <c r="C119" s="52">
        <v>40</v>
      </c>
      <c r="D119" s="53" t="s">
        <v>261</v>
      </c>
      <c r="E119" s="53" t="s">
        <v>254</v>
      </c>
      <c r="F119" s="53" t="s">
        <v>296</v>
      </c>
      <c r="G119" s="53" t="s">
        <v>248</v>
      </c>
      <c r="H119" s="53"/>
      <c r="I119" s="70"/>
      <c r="J119" s="54"/>
      <c r="K119" s="54"/>
      <c r="L119" s="54"/>
      <c r="M119" s="218"/>
      <c r="N119" s="54"/>
      <c r="O119" s="54"/>
      <c r="P119" s="51"/>
      <c r="Q119" s="218"/>
      <c r="R119" s="218"/>
      <c r="S119" s="51"/>
      <c r="T119" s="51"/>
      <c r="U119" s="51"/>
      <c r="V119" s="219"/>
      <c r="W119" s="219"/>
      <c r="X119" s="220"/>
      <c r="Y119" s="55"/>
      <c r="Z119" s="55"/>
      <c r="AA119" s="219"/>
      <c r="AB119" s="219"/>
      <c r="AC119" s="51"/>
      <c r="AD119" s="51"/>
      <c r="AE119" s="218"/>
      <c r="AF119" s="218"/>
      <c r="AG119" s="55"/>
      <c r="AH119" s="56">
        <v>1</v>
      </c>
      <c r="AI119" s="57">
        <v>44333</v>
      </c>
      <c r="AJ119" s="58" t="s">
        <v>388</v>
      </c>
      <c r="AK119" s="59" t="s">
        <v>208</v>
      </c>
      <c r="AL119" s="59" t="s">
        <v>251</v>
      </c>
      <c r="AM119" s="60">
        <v>0.33333333333333331</v>
      </c>
      <c r="AN119" s="60">
        <v>0.34027777777777773</v>
      </c>
      <c r="AO119" s="60">
        <v>0.4201388888888889</v>
      </c>
      <c r="AP119" s="60">
        <v>0.42708333333333331</v>
      </c>
      <c r="AQ119" s="61">
        <f>IF(AP119&lt;AM119,(AP119+1)-AM119,AP119-AM119)</f>
        <v>9.375E-2</v>
      </c>
      <c r="AR119" s="61">
        <f>IF(AO119&lt;AN119,(AO119+1)-AN119,AO119-AN119)</f>
        <v>7.986111111111116E-2</v>
      </c>
      <c r="AS119" s="62">
        <f>IF(AR119&lt;&gt;0,1,"")</f>
        <v>1</v>
      </c>
      <c r="AT119" s="63">
        <f>IF(AM119&lt;&gt;0,AM119-(6/24)+1440,"")</f>
        <v>1440.0833333333333</v>
      </c>
      <c r="AU119" s="88">
        <v>23.5</v>
      </c>
      <c r="AV119" s="65"/>
      <c r="AW119" s="65"/>
      <c r="AX119" s="65"/>
      <c r="AY119" s="64">
        <v>27.2</v>
      </c>
      <c r="AZ119" s="216"/>
      <c r="BA119" s="88">
        <v>16.2</v>
      </c>
      <c r="BB119" s="66"/>
      <c r="BC119" s="90" t="s">
        <v>554</v>
      </c>
      <c r="BD119" s="89">
        <f>BC119*0.0004536</f>
        <v>38.389982400000001</v>
      </c>
      <c r="BE119" s="67"/>
      <c r="BF119" s="68"/>
      <c r="BG119" s="68"/>
      <c r="BH119" s="69">
        <v>3</v>
      </c>
      <c r="BI119" s="70"/>
      <c r="BJ119" s="70"/>
      <c r="BK119" s="70"/>
      <c r="BL119" s="70"/>
      <c r="BM119" s="71"/>
      <c r="BN119" s="71"/>
      <c r="BO119" s="71"/>
      <c r="BP119" s="72">
        <v>3</v>
      </c>
      <c r="BQ119" s="73"/>
      <c r="BR119" s="73"/>
      <c r="BS119" s="73"/>
      <c r="BT119" s="74"/>
      <c r="BU119" s="75"/>
      <c r="BV119" s="74"/>
      <c r="BW119" s="51"/>
      <c r="BX119" s="51"/>
      <c r="BY119" s="51"/>
      <c r="BZ119" s="51"/>
      <c r="CA119" s="51"/>
      <c r="CB119" s="51"/>
      <c r="CC119" s="51"/>
      <c r="CD119" s="51"/>
      <c r="CE119" s="51"/>
      <c r="CF119" s="51"/>
      <c r="CG119" s="51"/>
      <c r="CH119" s="51"/>
      <c r="CI119" s="212">
        <v>38.47</v>
      </c>
      <c r="CJ119" s="51"/>
      <c r="CK119" s="65">
        <f>((CJ119/3.8)*6.7)/1000</f>
        <v>0</v>
      </c>
      <c r="CL119" s="51">
        <v>7770</v>
      </c>
      <c r="CM119" s="67">
        <f>((CL119*6.7)/1)/1000</f>
        <v>52.058999999999997</v>
      </c>
      <c r="CN119" s="67">
        <f>IF(A119="","",IF(CK119=0,CM119,CK119)/2.2)</f>
        <v>23.663181818181815</v>
      </c>
      <c r="CO119" s="67">
        <f>IF(A119="","",(CP119/$BD$4))</f>
        <v>485691.98040225665</v>
      </c>
      <c r="CP119" s="67">
        <f>IF(A119="","",IF(CJ119="",(AJ119*$BA$4),CJ119))</f>
        <v>1845665.848</v>
      </c>
      <c r="CQ119" s="64">
        <f>CN119-AU119</f>
        <v>0.16318181818181543</v>
      </c>
      <c r="CR119" s="67">
        <f>AY119-BA119</f>
        <v>11</v>
      </c>
      <c r="CS119" s="155"/>
      <c r="CT119" s="199"/>
      <c r="CU119" s="200"/>
      <c r="CV119" s="200"/>
      <c r="CW119" s="201"/>
      <c r="CY119" s="228" t="s">
        <v>697</v>
      </c>
      <c r="CZ119" s="228"/>
    </row>
    <row r="120" spans="1:104" s="18" customFormat="1" x14ac:dyDescent="0.25">
      <c r="A120" s="100">
        <v>3787</v>
      </c>
      <c r="B120" s="76" t="str">
        <f t="shared" si="4"/>
        <v>3787-4065-2</v>
      </c>
      <c r="C120" s="77">
        <v>40</v>
      </c>
      <c r="D120" s="83" t="s">
        <v>261</v>
      </c>
      <c r="E120" s="83" t="s">
        <v>254</v>
      </c>
      <c r="F120" s="83" t="s">
        <v>296</v>
      </c>
      <c r="G120" s="83" t="s">
        <v>248</v>
      </c>
      <c r="H120" s="76"/>
      <c r="I120" s="76"/>
      <c r="J120" s="78"/>
      <c r="K120" s="78"/>
      <c r="L120" s="78"/>
      <c r="M120" s="221"/>
      <c r="N120" s="78"/>
      <c r="O120" s="78"/>
      <c r="P120" s="76"/>
      <c r="Q120" s="221"/>
      <c r="R120" s="221"/>
      <c r="S120" s="76"/>
      <c r="T120" s="76"/>
      <c r="U120" s="76"/>
      <c r="V120" s="222"/>
      <c r="W120" s="222"/>
      <c r="X120" s="222"/>
      <c r="Y120" s="79"/>
      <c r="Z120" s="79"/>
      <c r="AA120" s="223"/>
      <c r="AB120" s="223"/>
      <c r="AC120" s="76"/>
      <c r="AD120" s="76"/>
      <c r="AE120" s="221"/>
      <c r="AF120" s="221"/>
      <c r="AG120" s="79"/>
      <c r="AH120" s="80">
        <v>2</v>
      </c>
      <c r="AI120" s="81">
        <v>44333</v>
      </c>
      <c r="AJ120" s="82" t="s">
        <v>389</v>
      </c>
      <c r="AK120" s="83" t="s">
        <v>251</v>
      </c>
      <c r="AL120" s="83" t="s">
        <v>345</v>
      </c>
      <c r="AM120" s="84">
        <v>0.4375</v>
      </c>
      <c r="AN120" s="84">
        <v>0.44444444444444442</v>
      </c>
      <c r="AO120" s="84">
        <v>0.49305555555555558</v>
      </c>
      <c r="AP120" s="84">
        <v>0.50694444444444442</v>
      </c>
      <c r="AQ120" s="229">
        <f>IF(AP120&lt;AM120,(AP120+1)-AM120,AP120-AM120)</f>
        <v>6.944444444444442E-2</v>
      </c>
      <c r="AR120" s="231">
        <f>IF(AO120&lt;AN120,(AO120+1)-AN120,AO120-AN120)</f>
        <v>4.861111111111116E-2</v>
      </c>
      <c r="AS120" s="86">
        <f>IF(AR120&lt;&gt;0,1,"")</f>
        <v>1</v>
      </c>
      <c r="AT120" s="87">
        <f>IF(AM120&lt;&gt;0,AM120-(6/24)+1440,"")</f>
        <v>1440.1875</v>
      </c>
      <c r="AU120" s="230">
        <v>0</v>
      </c>
      <c r="AV120" s="89"/>
      <c r="AW120" s="89"/>
      <c r="AX120" s="89"/>
      <c r="AY120" s="88">
        <v>16.2</v>
      </c>
      <c r="AZ120" s="89"/>
      <c r="BA120" s="88">
        <v>9</v>
      </c>
      <c r="BB120" s="88"/>
      <c r="BC120" s="90" t="s">
        <v>554</v>
      </c>
      <c r="BD120" s="89">
        <f>BC120*0.0004536</f>
        <v>38.389982400000001</v>
      </c>
      <c r="BE120" s="91"/>
      <c r="BF120" s="92"/>
      <c r="BG120" s="92"/>
      <c r="BH120" s="80">
        <v>4</v>
      </c>
      <c r="BI120" s="93"/>
      <c r="BJ120" s="93"/>
      <c r="BK120" s="93"/>
      <c r="BL120" s="93"/>
      <c r="BM120" s="94"/>
      <c r="BN120" s="94"/>
      <c r="BO120" s="94"/>
      <c r="BP120" s="95">
        <v>4</v>
      </c>
      <c r="BQ120" s="96"/>
      <c r="BR120" s="96"/>
      <c r="BS120" s="96"/>
      <c r="BT120" s="97"/>
      <c r="BU120" s="98"/>
      <c r="BV120" s="97"/>
      <c r="BW120" s="76"/>
      <c r="BX120" s="76"/>
      <c r="BY120" s="76"/>
      <c r="BZ120" s="76"/>
      <c r="CA120" s="76"/>
      <c r="CB120" s="76"/>
      <c r="CC120" s="76"/>
      <c r="CD120" s="76"/>
      <c r="CE120" s="76"/>
      <c r="CF120" s="76"/>
      <c r="CG120" s="76"/>
      <c r="CH120" s="76"/>
      <c r="CI120" s="212">
        <v>38.47</v>
      </c>
      <c r="CJ120" s="76"/>
      <c r="CK120" s="89">
        <f>((CJ120/3.8)*6.7)/1000</f>
        <v>0</v>
      </c>
      <c r="CL120" s="76"/>
      <c r="CM120" s="91">
        <f>((CL120*6.7)/1)/1000</f>
        <v>0</v>
      </c>
      <c r="CN120" s="91">
        <f>IF(A120="","",IF(CK120=0,CM120,CK120)/2.2)</f>
        <v>0</v>
      </c>
      <c r="CO120" s="91">
        <f>IF(A120="","",(CP120/$BD$4))</f>
        <v>485214.52453555499</v>
      </c>
      <c r="CP120" s="91">
        <f>IF(A120="","",IF(CJ120="",(AJ120*$BA$4),CJ120))</f>
        <v>1843851.48</v>
      </c>
      <c r="CQ120" s="99">
        <f>CN120-AU120</f>
        <v>0</v>
      </c>
      <c r="CR120" s="91">
        <f>AY120-BA120</f>
        <v>7.1999999999999993</v>
      </c>
      <c r="CS120" s="168"/>
      <c r="CT120" s="81"/>
      <c r="CU120" s="192"/>
      <c r="CV120" s="192"/>
      <c r="CW120" s="169"/>
      <c r="CY120" s="83" t="s">
        <v>697</v>
      </c>
      <c r="CZ120" s="83"/>
    </row>
    <row r="121" spans="1:104" s="18" customFormat="1" x14ac:dyDescent="0.25">
      <c r="A121" s="100">
        <v>3787</v>
      </c>
      <c r="B121" s="76" t="str">
        <f t="shared" si="4"/>
        <v>3787-4068-3</v>
      </c>
      <c r="C121" s="77">
        <v>40</v>
      </c>
      <c r="D121" s="83" t="s">
        <v>261</v>
      </c>
      <c r="E121" s="83" t="s">
        <v>254</v>
      </c>
      <c r="F121" s="83" t="s">
        <v>296</v>
      </c>
      <c r="G121" s="76" t="s">
        <v>248</v>
      </c>
      <c r="H121" s="76"/>
      <c r="I121" s="76"/>
      <c r="J121" s="78"/>
      <c r="K121" s="78"/>
      <c r="L121" s="78"/>
      <c r="M121" s="221"/>
      <c r="N121" s="78"/>
      <c r="O121" s="78"/>
      <c r="P121" s="76"/>
      <c r="Q121" s="221"/>
      <c r="R121" s="221"/>
      <c r="S121" s="76"/>
      <c r="T121" s="76"/>
      <c r="U121" s="76"/>
      <c r="V121" s="222"/>
      <c r="W121" s="222"/>
      <c r="X121" s="222"/>
      <c r="Y121" s="79"/>
      <c r="Z121" s="79"/>
      <c r="AA121" s="223"/>
      <c r="AB121" s="223"/>
      <c r="AC121" s="76"/>
      <c r="AD121" s="76"/>
      <c r="AE121" s="221"/>
      <c r="AF121" s="221"/>
      <c r="AG121" s="79"/>
      <c r="AH121" s="80">
        <v>3</v>
      </c>
      <c r="AI121" s="81">
        <v>44333</v>
      </c>
      <c r="AJ121" s="82" t="s">
        <v>390</v>
      </c>
      <c r="AK121" s="83" t="s">
        <v>345</v>
      </c>
      <c r="AL121" s="83" t="s">
        <v>485</v>
      </c>
      <c r="AM121" s="84">
        <v>0.55555555555555558</v>
      </c>
      <c r="AN121" s="84">
        <v>0.57638888888888895</v>
      </c>
      <c r="AO121" s="84">
        <v>0.60416666666666663</v>
      </c>
      <c r="AP121" s="84">
        <v>0.625</v>
      </c>
      <c r="AQ121" s="85">
        <f>IF(AP121&lt;AM121,(AP121+1)-AM121,AP121-AM121)</f>
        <v>6.944444444444442E-2</v>
      </c>
      <c r="AR121" s="85">
        <f>IF(AO121&lt;AN121,(AO121+1)-AN121,AO121-AN121)</f>
        <v>2.7777777777777679E-2</v>
      </c>
      <c r="AS121" s="86">
        <f>IF(AR121&lt;&gt;0,1,"")</f>
        <v>1</v>
      </c>
      <c r="AT121" s="87">
        <f>IF(AM121&lt;&gt;0,AM121-(6/24)+1440,"")</f>
        <v>1440.3055555555557</v>
      </c>
      <c r="AU121" s="254">
        <v>1.92</v>
      </c>
      <c r="AV121" s="89"/>
      <c r="AW121" s="89"/>
      <c r="AX121" s="89"/>
      <c r="AY121" s="88">
        <v>11</v>
      </c>
      <c r="AZ121" s="89"/>
      <c r="BA121" s="88">
        <v>7.8</v>
      </c>
      <c r="BB121" s="88"/>
      <c r="BC121" s="90" t="s">
        <v>555</v>
      </c>
      <c r="BD121" s="89">
        <f>BC121*0.0004536</f>
        <v>20.9223</v>
      </c>
      <c r="BE121" s="91"/>
      <c r="BF121" s="92"/>
      <c r="BG121" s="92"/>
      <c r="BH121" s="80"/>
      <c r="BI121" s="93"/>
      <c r="BJ121" s="93"/>
      <c r="BK121" s="93"/>
      <c r="BL121" s="93"/>
      <c r="BM121" s="94"/>
      <c r="BN121" s="94"/>
      <c r="BO121" s="94"/>
      <c r="BP121" s="95"/>
      <c r="BQ121" s="96"/>
      <c r="BR121" s="96"/>
      <c r="BS121" s="96"/>
      <c r="BT121" s="97"/>
      <c r="BU121" s="98"/>
      <c r="BV121" s="97"/>
      <c r="BW121" s="76"/>
      <c r="BX121" s="76"/>
      <c r="BY121" s="76"/>
      <c r="BZ121" s="76"/>
      <c r="CA121" s="76"/>
      <c r="CB121" s="76"/>
      <c r="CC121" s="76"/>
      <c r="CD121" s="76"/>
      <c r="CE121" s="76"/>
      <c r="CF121" s="76"/>
      <c r="CG121" s="76"/>
      <c r="CH121" s="76"/>
      <c r="CI121" s="212">
        <v>19.251000000000001</v>
      </c>
      <c r="CJ121" s="76"/>
      <c r="CK121" s="89">
        <f>((CJ121/3.8)*6.7)/1000</f>
        <v>0</v>
      </c>
      <c r="CL121" s="76">
        <v>630</v>
      </c>
      <c r="CM121" s="91">
        <f>((CL121*6.7)/1)/1000</f>
        <v>4.2210000000000001</v>
      </c>
      <c r="CN121" s="91">
        <f>IF(A121="","",IF(CK121=0,CM121,CK121)/2.2)</f>
        <v>1.9186363636363635</v>
      </c>
      <c r="CO121" s="91">
        <f>IF(A121="","",(CP121/$BD$4))</f>
        <v>485572.61643558124</v>
      </c>
      <c r="CP121" s="91">
        <f>IF(A121="","",IF(CJ121="",(AJ121*$BA$4),CJ121))</f>
        <v>1845212.2560000001</v>
      </c>
      <c r="CQ121" s="99">
        <f>CN121-AU121</f>
        <v>-1.3636363636364557E-3</v>
      </c>
      <c r="CR121" s="91">
        <f>AY121-BA121</f>
        <v>3.2</v>
      </c>
      <c r="CS121" s="76"/>
      <c r="CT121" s="81"/>
      <c r="CU121" s="192"/>
      <c r="CV121" s="192"/>
      <c r="CW121" s="169"/>
      <c r="CY121" s="83" t="s">
        <v>697</v>
      </c>
      <c r="CZ121" s="76"/>
    </row>
    <row r="122" spans="1:104" s="18" customFormat="1" ht="13.8" thickBot="1" x14ac:dyDescent="0.3">
      <c r="A122" s="100">
        <v>3787</v>
      </c>
      <c r="B122" s="76" t="str">
        <f t="shared" si="4"/>
        <v>3787-4072-4</v>
      </c>
      <c r="C122" s="77">
        <v>40</v>
      </c>
      <c r="D122" s="83" t="s">
        <v>261</v>
      </c>
      <c r="E122" s="83" t="s">
        <v>254</v>
      </c>
      <c r="F122" s="83" t="s">
        <v>296</v>
      </c>
      <c r="G122" s="76" t="s">
        <v>248</v>
      </c>
      <c r="H122" s="76"/>
      <c r="I122" s="76"/>
      <c r="J122" s="78"/>
      <c r="K122" s="78"/>
      <c r="L122" s="78"/>
      <c r="M122" s="221"/>
      <c r="N122" s="78"/>
      <c r="O122" s="78"/>
      <c r="P122" s="76"/>
      <c r="Q122" s="221"/>
      <c r="R122" s="221"/>
      <c r="S122" s="76"/>
      <c r="T122" s="76"/>
      <c r="U122" s="76"/>
      <c r="V122" s="222"/>
      <c r="W122" s="222"/>
      <c r="X122" s="222"/>
      <c r="Y122" s="79"/>
      <c r="Z122" s="79"/>
      <c r="AA122" s="223"/>
      <c r="AB122" s="223"/>
      <c r="AC122" s="76"/>
      <c r="AD122" s="76"/>
      <c r="AE122" s="221"/>
      <c r="AF122" s="221"/>
      <c r="AG122" s="79"/>
      <c r="AH122" s="102">
        <v>4</v>
      </c>
      <c r="AI122" s="103">
        <v>44333</v>
      </c>
      <c r="AJ122" s="104" t="s">
        <v>484</v>
      </c>
      <c r="AK122" s="105" t="s">
        <v>485</v>
      </c>
      <c r="AL122" s="106" t="s">
        <v>208</v>
      </c>
      <c r="AM122" s="107">
        <v>0.77083333333333337</v>
      </c>
      <c r="AN122" s="107">
        <v>0.78472222222222221</v>
      </c>
      <c r="AO122" s="107">
        <v>0.86458333333333337</v>
      </c>
      <c r="AP122" s="107">
        <v>0.875</v>
      </c>
      <c r="AQ122" s="108">
        <f>IF(AP122&lt;AM122,(AP122+1)-AM122,AP122-AM122)</f>
        <v>0.10416666666666663</v>
      </c>
      <c r="AR122" s="108">
        <f>IF(AO122&lt;AN122,(AO122+1)-AN122,AO122-AN122)</f>
        <v>7.986111111111116E-2</v>
      </c>
      <c r="AS122" s="109">
        <f>IF(AR122&lt;&gt;0,1,"")</f>
        <v>1</v>
      </c>
      <c r="AT122" s="110">
        <f>IF(AM122&lt;&gt;0,AM122-(6/24)+1440,"")</f>
        <v>1440.5208333333333</v>
      </c>
      <c r="AU122" s="111">
        <v>8.3000000000000007</v>
      </c>
      <c r="AV122" s="112"/>
      <c r="AW122" s="112"/>
      <c r="AX122" s="112"/>
      <c r="AY122" s="111">
        <v>16.2</v>
      </c>
      <c r="AZ122" s="217"/>
      <c r="BA122" s="111">
        <v>4.4000000000000004</v>
      </c>
      <c r="BB122" s="111"/>
      <c r="BC122" s="240" t="s">
        <v>556</v>
      </c>
      <c r="BD122" s="112">
        <f>BC122*0.0004536</f>
        <v>34.599700800000001</v>
      </c>
      <c r="BE122" s="114"/>
      <c r="BF122" s="115"/>
      <c r="BG122" s="115"/>
      <c r="BH122" s="102"/>
      <c r="BI122" s="116"/>
      <c r="BJ122" s="116"/>
      <c r="BK122" s="116"/>
      <c r="BL122" s="116"/>
      <c r="BM122" s="117"/>
      <c r="BN122" s="117"/>
      <c r="BO122" s="117"/>
      <c r="BP122" s="118"/>
      <c r="BQ122" s="119"/>
      <c r="BR122" s="119"/>
      <c r="BS122" s="119"/>
      <c r="BT122" s="120"/>
      <c r="BU122" s="121"/>
      <c r="BV122" s="120"/>
      <c r="BW122" s="122"/>
      <c r="BX122" s="122"/>
      <c r="BY122" s="122"/>
      <c r="BZ122" s="122"/>
      <c r="CA122" s="122"/>
      <c r="CB122" s="122"/>
      <c r="CC122" s="122"/>
      <c r="CD122" s="122"/>
      <c r="CE122" s="122"/>
      <c r="CF122" s="122"/>
      <c r="CG122" s="122"/>
      <c r="CH122" s="122"/>
      <c r="CI122" s="213">
        <v>34.671999999999997</v>
      </c>
      <c r="CJ122" s="122"/>
      <c r="CK122" s="112">
        <f>((CJ122/3.8)*6.7)/1000</f>
        <v>0</v>
      </c>
      <c r="CL122" s="122">
        <v>2735</v>
      </c>
      <c r="CM122" s="114">
        <f>((CL122*6.7)/1)/1000</f>
        <v>18.3245</v>
      </c>
      <c r="CN122" s="114">
        <f>IF(A122="","",IF(CK122=0,CM122,CK122)/2.2)</f>
        <v>8.3293181818181807</v>
      </c>
      <c r="CO122" s="114">
        <f>IF(A122="","",(CP122/$BD$4))</f>
        <v>486050.07230228285</v>
      </c>
      <c r="CP122" s="114">
        <f>IF(A122="","",IF(CJ122="",(AJ122*$BA$4),CJ122))</f>
        <v>1847026.6239999998</v>
      </c>
      <c r="CQ122" s="99">
        <f>CN122-AU122</f>
        <v>2.9318181818180022E-2</v>
      </c>
      <c r="CR122" s="114">
        <f>AY122-BA122</f>
        <v>11.799999999999999</v>
      </c>
      <c r="CS122" s="269" t="s">
        <v>606</v>
      </c>
      <c r="CT122" s="202" t="s">
        <v>142</v>
      </c>
      <c r="CU122" s="203"/>
      <c r="CV122" s="203"/>
      <c r="CW122" s="204"/>
      <c r="CY122" s="83" t="s">
        <v>697</v>
      </c>
      <c r="CZ122" s="76"/>
    </row>
    <row r="123" spans="1:104" s="18" customFormat="1" ht="13.8" hidden="1" thickBot="1" x14ac:dyDescent="0.3">
      <c r="A123" s="124"/>
      <c r="B123" s="125" t="str">
        <f t="shared" si="4"/>
        <v/>
      </c>
      <c r="C123" s="126"/>
      <c r="D123" s="127"/>
      <c r="E123" s="127"/>
      <c r="F123" s="127"/>
      <c r="G123" s="127"/>
      <c r="H123" s="127"/>
      <c r="I123" s="128"/>
      <c r="J123" s="128"/>
      <c r="K123" s="128"/>
      <c r="L123" s="128"/>
      <c r="M123" s="224"/>
      <c r="N123" s="128"/>
      <c r="O123" s="128"/>
      <c r="P123" s="125"/>
      <c r="Q123" s="224"/>
      <c r="R123" s="224"/>
      <c r="S123" s="125"/>
      <c r="T123" s="125"/>
      <c r="U123" s="125"/>
      <c r="V123" s="225"/>
      <c r="W123" s="225"/>
      <c r="X123" s="225"/>
      <c r="Y123" s="129"/>
      <c r="Z123" s="129"/>
      <c r="AA123" s="226"/>
      <c r="AB123" s="226"/>
      <c r="AC123" s="125"/>
      <c r="AD123" s="125"/>
      <c r="AE123" s="224"/>
      <c r="AF123" s="224"/>
      <c r="AG123" s="130"/>
      <c r="AH123" s="238" t="s">
        <v>141</v>
      </c>
      <c r="AI123" s="239"/>
      <c r="AJ123" s="131"/>
      <c r="AK123" s="132"/>
      <c r="AL123" s="132"/>
      <c r="AM123" s="132"/>
      <c r="AN123" s="132"/>
      <c r="AO123" s="132"/>
      <c r="AP123" s="133"/>
      <c r="AQ123" s="133">
        <f>SUM(AQ119:AQ122)</f>
        <v>0.33680555555555547</v>
      </c>
      <c r="AR123" s="133">
        <f>SUM(AR119:AR122)</f>
        <v>0.23611111111111116</v>
      </c>
      <c r="AS123" s="134">
        <f>SUM(AS119:AS122)</f>
        <v>4</v>
      </c>
      <c r="AT123" s="134"/>
      <c r="AU123" s="132"/>
      <c r="AV123" s="135"/>
      <c r="AW123" s="135"/>
      <c r="AX123" s="135"/>
      <c r="AY123" s="132"/>
      <c r="AZ123" s="132"/>
      <c r="BA123" s="132"/>
      <c r="BB123" s="132"/>
      <c r="BC123" s="136"/>
      <c r="BD123" s="135"/>
      <c r="BE123" s="135"/>
      <c r="BF123" s="137"/>
      <c r="BG123" s="137"/>
      <c r="BH123" s="239"/>
      <c r="BI123" s="239"/>
      <c r="BJ123" s="239"/>
      <c r="BK123" s="138"/>
      <c r="BL123" s="138"/>
      <c r="BM123" s="138"/>
      <c r="BN123" s="138"/>
      <c r="BO123" s="138"/>
      <c r="BP123" s="139"/>
      <c r="BQ123" s="139"/>
      <c r="BR123" s="139"/>
      <c r="BS123" s="139"/>
      <c r="BT123" s="140"/>
      <c r="BU123" s="140"/>
      <c r="BV123" s="140"/>
      <c r="BW123" s="132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214"/>
      <c r="CJ123" s="132"/>
      <c r="CK123" s="135">
        <f>SUM(CK119:CK122)</f>
        <v>0</v>
      </c>
      <c r="CL123" s="132"/>
      <c r="CM123" s="135">
        <f>SUM(CM119:CM122)</f>
        <v>74.604500000000002</v>
      </c>
      <c r="CN123" s="135">
        <f>SUM(CN119:CN122)</f>
        <v>33.911136363636359</v>
      </c>
      <c r="CO123" s="135">
        <f>SUM(CO119:CO122)</f>
        <v>1942529.1936756757</v>
      </c>
      <c r="CP123" s="135">
        <f>SUM(CP119:CP122)</f>
        <v>7381756.2079999996</v>
      </c>
      <c r="CQ123" s="135">
        <f>SUM(CQ119:CQ122)</f>
        <v>0.191136363636359</v>
      </c>
      <c r="CR123" s="132"/>
      <c r="CS123" s="132"/>
      <c r="CT123" s="132"/>
      <c r="CU123" s="132"/>
      <c r="CV123" s="132"/>
      <c r="CW123" s="141"/>
      <c r="CY123" s="214"/>
      <c r="CZ123" s="214"/>
    </row>
    <row r="124" spans="1:104" s="18" customFormat="1" ht="13.8" thickBot="1" x14ac:dyDescent="0.3">
      <c r="A124" s="50">
        <v>3788</v>
      </c>
      <c r="B124" s="51" t="str">
        <f t="shared" si="4"/>
        <v>3788-251-1</v>
      </c>
      <c r="C124" s="52">
        <v>40</v>
      </c>
      <c r="D124" s="53" t="s">
        <v>283</v>
      </c>
      <c r="E124" s="53" t="s">
        <v>307</v>
      </c>
      <c r="F124" s="53"/>
      <c r="G124" s="53"/>
      <c r="H124" s="53"/>
      <c r="I124" s="70"/>
      <c r="J124" s="54"/>
      <c r="K124" s="54"/>
      <c r="L124" s="54"/>
      <c r="M124" s="218"/>
      <c r="N124" s="54"/>
      <c r="O124" s="54"/>
      <c r="P124" s="51"/>
      <c r="Q124" s="218"/>
      <c r="R124" s="218"/>
      <c r="S124" s="51"/>
      <c r="T124" s="51"/>
      <c r="U124" s="51"/>
      <c r="V124" s="219"/>
      <c r="W124" s="219"/>
      <c r="X124" s="220"/>
      <c r="Y124" s="55"/>
      <c r="Z124" s="55"/>
      <c r="AA124" s="219"/>
      <c r="AB124" s="219"/>
      <c r="AC124" s="51"/>
      <c r="AD124" s="51"/>
      <c r="AE124" s="218"/>
      <c r="AF124" s="218"/>
      <c r="AG124" s="55"/>
      <c r="AH124" s="56">
        <v>1</v>
      </c>
      <c r="AI124" s="57">
        <v>44333</v>
      </c>
      <c r="AJ124" s="58" t="s">
        <v>207</v>
      </c>
      <c r="AK124" s="59" t="s">
        <v>208</v>
      </c>
      <c r="AL124" s="59" t="s">
        <v>209</v>
      </c>
      <c r="AM124" s="60">
        <v>0.96875</v>
      </c>
      <c r="AN124" s="60">
        <v>0.98263888888888884</v>
      </c>
      <c r="AO124" s="60">
        <v>0.10416666666666667</v>
      </c>
      <c r="AP124" s="60">
        <v>0.11458333333333333</v>
      </c>
      <c r="AQ124" s="61">
        <f>IF(AP124&lt;AM124,(AP124+1)-AM124,AP124-AM124)</f>
        <v>0.14583333333333326</v>
      </c>
      <c r="AR124" s="61">
        <f>IF(AO124&lt;AN124,(AO124+1)-AN124,AO124-AN124)</f>
        <v>0.1215277777777779</v>
      </c>
      <c r="AS124" s="62">
        <f>IF(AR124&lt;&gt;0,1,"")</f>
        <v>1</v>
      </c>
      <c r="AT124" s="63">
        <f>IF(AM124&lt;&gt;0,AM124-(6/24)+1440,"")</f>
        <v>1440.71875</v>
      </c>
      <c r="AU124" s="254">
        <v>19.95</v>
      </c>
      <c r="AV124" s="65"/>
      <c r="AW124" s="65"/>
      <c r="AX124" s="65"/>
      <c r="AY124" s="64">
        <v>24.2</v>
      </c>
      <c r="AZ124" s="216"/>
      <c r="BA124" s="88">
        <v>6.8</v>
      </c>
      <c r="BB124" s="66"/>
      <c r="BC124" s="90" t="s">
        <v>537</v>
      </c>
      <c r="BD124" s="89">
        <f>BC124*0.0004536</f>
        <v>30.561300000000003</v>
      </c>
      <c r="BE124" s="67"/>
      <c r="BF124" s="68"/>
      <c r="BG124" s="68"/>
      <c r="BH124" s="69">
        <v>3</v>
      </c>
      <c r="BI124" s="70"/>
      <c r="BJ124" s="70"/>
      <c r="BK124" s="70"/>
      <c r="BL124" s="70"/>
      <c r="BM124" s="71"/>
      <c r="BN124" s="71"/>
      <c r="BO124" s="71"/>
      <c r="BP124" s="72">
        <v>3</v>
      </c>
      <c r="BQ124" s="73"/>
      <c r="BR124" s="73"/>
      <c r="BS124" s="73"/>
      <c r="BT124" s="74"/>
      <c r="BU124" s="75"/>
      <c r="BV124" s="74"/>
      <c r="BW124" s="51"/>
      <c r="BX124" s="51"/>
      <c r="BY124" s="51"/>
      <c r="BZ124" s="51"/>
      <c r="CA124" s="51"/>
      <c r="CB124" s="51"/>
      <c r="CC124" s="51"/>
      <c r="CD124" s="51"/>
      <c r="CE124" s="51"/>
      <c r="CF124" s="51"/>
      <c r="CG124" s="51"/>
      <c r="CH124" s="51"/>
      <c r="CI124" s="212">
        <v>30.85</v>
      </c>
      <c r="CJ124" s="51"/>
      <c r="CK124" s="65">
        <f>((CJ124/3.8)*6.7)/1000</f>
        <v>0</v>
      </c>
      <c r="CL124" s="51">
        <v>6551</v>
      </c>
      <c r="CM124" s="67">
        <f>((CL124*6.7)/1)/1000</f>
        <v>43.891700000000007</v>
      </c>
      <c r="CN124" s="67">
        <f>IF(A124="","",IF(CK124=0,CM124,CK124)/2.2)</f>
        <v>19.950772727272728</v>
      </c>
      <c r="CO124" s="67">
        <f>IF(A124="","",(CP124/$BD$4))</f>
        <v>29960.355635528729</v>
      </c>
      <c r="CP124" s="67">
        <f>IF(A124="","",IF(CJ124="",(AJ124*$BA$4),CJ124))</f>
        <v>113851.59199999999</v>
      </c>
      <c r="CQ124" s="251">
        <f>CN124-AU124</f>
        <v>7.7272727272870156E-4</v>
      </c>
      <c r="CR124" s="67">
        <f>AY124-BA124</f>
        <v>17.399999999999999</v>
      </c>
      <c r="CS124" s="155"/>
      <c r="CT124" s="199">
        <v>44333</v>
      </c>
      <c r="CU124" s="200">
        <v>0.90625</v>
      </c>
      <c r="CV124" s="200">
        <v>0.95138888888888884</v>
      </c>
      <c r="CW124" s="201" t="s">
        <v>522</v>
      </c>
      <c r="CY124" s="228" t="s">
        <v>697</v>
      </c>
      <c r="CZ124" s="228"/>
    </row>
    <row r="125" spans="1:104" s="18" customFormat="1" ht="13.8" hidden="1" thickBot="1" x14ac:dyDescent="0.3">
      <c r="A125" s="100"/>
      <c r="B125" s="76" t="str">
        <f t="shared" si="4"/>
        <v/>
      </c>
      <c r="C125" s="77"/>
      <c r="D125" s="83"/>
      <c r="E125" s="83"/>
      <c r="F125" s="83"/>
      <c r="G125" s="83"/>
      <c r="H125" s="76"/>
      <c r="I125" s="76"/>
      <c r="J125" s="78"/>
      <c r="K125" s="78"/>
      <c r="L125" s="78"/>
      <c r="M125" s="221"/>
      <c r="N125" s="78"/>
      <c r="O125" s="78"/>
      <c r="P125" s="76"/>
      <c r="Q125" s="221"/>
      <c r="R125" s="221"/>
      <c r="S125" s="76"/>
      <c r="T125" s="76"/>
      <c r="U125" s="76"/>
      <c r="V125" s="222"/>
      <c r="W125" s="222"/>
      <c r="X125" s="222"/>
      <c r="Y125" s="79"/>
      <c r="Z125" s="79"/>
      <c r="AA125" s="223"/>
      <c r="AB125" s="223"/>
      <c r="AC125" s="76"/>
      <c r="AD125" s="76"/>
      <c r="AE125" s="221"/>
      <c r="AF125" s="221"/>
      <c r="AG125" s="79"/>
      <c r="AH125" s="80">
        <v>2</v>
      </c>
      <c r="AI125" s="81"/>
      <c r="AJ125" s="82"/>
      <c r="AK125" s="83"/>
      <c r="AL125" s="83"/>
      <c r="AM125" s="84"/>
      <c r="AN125" s="84"/>
      <c r="AO125" s="84"/>
      <c r="AP125" s="84"/>
      <c r="AQ125" s="229">
        <f>IF(AP125&lt;AM125,(AP125+1)-AM125,AP125-AM125)</f>
        <v>0</v>
      </c>
      <c r="AR125" s="231">
        <f>IF(AO125&lt;AN125,(AO125+1)-AN125,AO125-AN125)</f>
        <v>0</v>
      </c>
      <c r="AS125" s="86" t="str">
        <f>IF(AR125&lt;&gt;0,1,"")</f>
        <v/>
      </c>
      <c r="AT125" s="87" t="str">
        <f>IF(AM125&lt;&gt;0,AM125-(6/24)+1440,"")</f>
        <v/>
      </c>
      <c r="AU125" s="230"/>
      <c r="AV125" s="89"/>
      <c r="AW125" s="89"/>
      <c r="AX125" s="89"/>
      <c r="AY125" s="88"/>
      <c r="AZ125" s="89"/>
      <c r="BA125" s="88"/>
      <c r="BB125" s="88"/>
      <c r="BC125" s="90"/>
      <c r="BD125" s="89">
        <f>BC125*0.0004536</f>
        <v>0</v>
      </c>
      <c r="BE125" s="91"/>
      <c r="BF125" s="92"/>
      <c r="BG125" s="92"/>
      <c r="BH125" s="80">
        <v>4</v>
      </c>
      <c r="BI125" s="93"/>
      <c r="BJ125" s="93"/>
      <c r="BK125" s="93"/>
      <c r="BL125" s="93"/>
      <c r="BM125" s="94"/>
      <c r="BN125" s="94"/>
      <c r="BO125" s="94"/>
      <c r="BP125" s="95">
        <v>4</v>
      </c>
      <c r="BQ125" s="96"/>
      <c r="BR125" s="96"/>
      <c r="BS125" s="96"/>
      <c r="BT125" s="97"/>
      <c r="BU125" s="98"/>
      <c r="BV125" s="97"/>
      <c r="BW125" s="76"/>
      <c r="BX125" s="76"/>
      <c r="BY125" s="76"/>
      <c r="BZ125" s="76"/>
      <c r="CA125" s="76"/>
      <c r="CB125" s="76"/>
      <c r="CC125" s="76"/>
      <c r="CD125" s="76"/>
      <c r="CE125" s="76"/>
      <c r="CF125" s="76"/>
      <c r="CG125" s="76"/>
      <c r="CH125" s="76"/>
      <c r="CI125" s="212"/>
      <c r="CJ125" s="76"/>
      <c r="CK125" s="89">
        <f>((CJ125/3.8)*6.7)/1000</f>
        <v>0</v>
      </c>
      <c r="CL125" s="76"/>
      <c r="CM125" s="91">
        <f>((CL125*6.7)/1)/1000</f>
        <v>0</v>
      </c>
      <c r="CN125" s="91" t="str">
        <f>IF(A125="","",IF(CK125=0,CM125,CK125)/2.2)</f>
        <v/>
      </c>
      <c r="CO125" s="91" t="str">
        <f>IF(A125="","",(CP125/$BD$4))</f>
        <v/>
      </c>
      <c r="CP125" s="91" t="str">
        <f>IF(A125="","",IF(CJ125="",(AJ125*$BA$4),CJ125))</f>
        <v/>
      </c>
      <c r="CQ125" s="99"/>
      <c r="CR125" s="91">
        <f>AY125-BA125</f>
        <v>0</v>
      </c>
      <c r="CS125" s="168"/>
      <c r="CT125" s="81"/>
      <c r="CU125" s="192"/>
      <c r="CV125" s="192"/>
      <c r="CW125" s="169"/>
      <c r="CY125" s="83"/>
      <c r="CZ125" s="83"/>
    </row>
    <row r="126" spans="1:104" s="18" customFormat="1" ht="13.8" hidden="1" thickBot="1" x14ac:dyDescent="0.3">
      <c r="A126" s="100"/>
      <c r="B126" s="76" t="str">
        <f t="shared" si="4"/>
        <v/>
      </c>
      <c r="C126" s="77"/>
      <c r="D126" s="83"/>
      <c r="E126" s="83"/>
      <c r="F126" s="83"/>
      <c r="G126" s="76"/>
      <c r="H126" s="76"/>
      <c r="I126" s="76"/>
      <c r="J126" s="78"/>
      <c r="K126" s="78"/>
      <c r="L126" s="78"/>
      <c r="M126" s="221"/>
      <c r="N126" s="78"/>
      <c r="O126" s="78"/>
      <c r="P126" s="76"/>
      <c r="Q126" s="221"/>
      <c r="R126" s="221"/>
      <c r="S126" s="76"/>
      <c r="T126" s="76"/>
      <c r="U126" s="76"/>
      <c r="V126" s="222"/>
      <c r="W126" s="222"/>
      <c r="X126" s="222"/>
      <c r="Y126" s="79"/>
      <c r="Z126" s="79"/>
      <c r="AA126" s="223"/>
      <c r="AB126" s="223"/>
      <c r="AC126" s="76"/>
      <c r="AD126" s="76"/>
      <c r="AE126" s="221"/>
      <c r="AF126" s="221"/>
      <c r="AG126" s="79"/>
      <c r="AH126" s="80">
        <v>3</v>
      </c>
      <c r="AI126" s="81"/>
      <c r="AJ126" s="82"/>
      <c r="AK126" s="83"/>
      <c r="AL126" s="83"/>
      <c r="AM126" s="84"/>
      <c r="AN126" s="84"/>
      <c r="AO126" s="84"/>
      <c r="AP126" s="84"/>
      <c r="AQ126" s="85">
        <f>IF(AP126&lt;AM126,(AP126+1)-AM126,AP126-AM126)</f>
        <v>0</v>
      </c>
      <c r="AR126" s="85">
        <f>IF(AO126&lt;AN126,(AO126+1)-AN126,AO126-AN126)</f>
        <v>0</v>
      </c>
      <c r="AS126" s="86" t="str">
        <f>IF(AR126&lt;&gt;0,1,"")</f>
        <v/>
      </c>
      <c r="AT126" s="87" t="str">
        <f>IF(AM126&lt;&gt;0,AM126-(6/24)+1440,"")</f>
        <v/>
      </c>
      <c r="AU126" s="88"/>
      <c r="AV126" s="89"/>
      <c r="AW126" s="89"/>
      <c r="AX126" s="89"/>
      <c r="AY126" s="88"/>
      <c r="AZ126" s="89"/>
      <c r="BA126" s="88"/>
      <c r="BB126" s="88"/>
      <c r="BC126" s="101"/>
      <c r="BD126" s="89">
        <f>BC126*0.0004536</f>
        <v>0</v>
      </c>
      <c r="BE126" s="91"/>
      <c r="BF126" s="92"/>
      <c r="BG126" s="92"/>
      <c r="BH126" s="80"/>
      <c r="BI126" s="93"/>
      <c r="BJ126" s="93"/>
      <c r="BK126" s="93"/>
      <c r="BL126" s="93"/>
      <c r="BM126" s="94"/>
      <c r="BN126" s="94"/>
      <c r="BO126" s="94"/>
      <c r="BP126" s="95"/>
      <c r="BQ126" s="96"/>
      <c r="BR126" s="96"/>
      <c r="BS126" s="96"/>
      <c r="BT126" s="97"/>
      <c r="BU126" s="98"/>
      <c r="BV126" s="97"/>
      <c r="BW126" s="76"/>
      <c r="BX126" s="76"/>
      <c r="BY126" s="76"/>
      <c r="BZ126" s="76"/>
      <c r="CA126" s="76"/>
      <c r="CB126" s="76"/>
      <c r="CC126" s="76"/>
      <c r="CD126" s="76"/>
      <c r="CE126" s="76"/>
      <c r="CF126" s="76"/>
      <c r="CG126" s="76"/>
      <c r="CH126" s="76"/>
      <c r="CI126" s="212"/>
      <c r="CJ126" s="76"/>
      <c r="CK126" s="89">
        <f>((CJ126/3.8)*6.7)/1000</f>
        <v>0</v>
      </c>
      <c r="CL126" s="76"/>
      <c r="CM126" s="91">
        <f>((CL126*6.7)/1)/1000</f>
        <v>0</v>
      </c>
      <c r="CN126" s="91" t="str">
        <f>IF(A126="","",IF(CK126=0,CM126,CK126)/2.2)</f>
        <v/>
      </c>
      <c r="CO126" s="91" t="str">
        <f>IF(A126="","",(CP126/$BD$4))</f>
        <v/>
      </c>
      <c r="CP126" s="91" t="str">
        <f>IF(A126="","",IF(CJ126="",(AJ126*$BA$4),CJ126))</f>
        <v/>
      </c>
      <c r="CQ126" s="99"/>
      <c r="CR126" s="91">
        <f>AY126-BA126</f>
        <v>0</v>
      </c>
      <c r="CS126" s="76"/>
      <c r="CT126" s="81"/>
      <c r="CU126" s="192"/>
      <c r="CV126" s="192"/>
      <c r="CW126" s="169"/>
      <c r="CY126" s="76"/>
      <c r="CZ126" s="76"/>
    </row>
    <row r="127" spans="1:104" s="18" customFormat="1" ht="13.8" hidden="1" thickBot="1" x14ac:dyDescent="0.3">
      <c r="A127" s="100"/>
      <c r="B127" s="76" t="str">
        <f t="shared" si="4"/>
        <v/>
      </c>
      <c r="C127" s="77"/>
      <c r="D127" s="83"/>
      <c r="E127" s="83"/>
      <c r="F127" s="83"/>
      <c r="G127" s="76"/>
      <c r="H127" s="76"/>
      <c r="I127" s="76"/>
      <c r="J127" s="78"/>
      <c r="K127" s="78"/>
      <c r="L127" s="78"/>
      <c r="M127" s="221"/>
      <c r="N127" s="78"/>
      <c r="O127" s="78"/>
      <c r="P127" s="76"/>
      <c r="Q127" s="221"/>
      <c r="R127" s="221"/>
      <c r="S127" s="76"/>
      <c r="T127" s="76"/>
      <c r="U127" s="76"/>
      <c r="V127" s="222"/>
      <c r="W127" s="222"/>
      <c r="X127" s="222"/>
      <c r="Y127" s="79"/>
      <c r="Z127" s="79"/>
      <c r="AA127" s="223"/>
      <c r="AB127" s="223"/>
      <c r="AC127" s="76"/>
      <c r="AD127" s="76"/>
      <c r="AE127" s="221"/>
      <c r="AF127" s="221"/>
      <c r="AG127" s="79"/>
      <c r="AH127" s="102">
        <v>4</v>
      </c>
      <c r="AI127" s="103"/>
      <c r="AJ127" s="104"/>
      <c r="AK127" s="105"/>
      <c r="AL127" s="106"/>
      <c r="AM127" s="107"/>
      <c r="AN127" s="107"/>
      <c r="AO127" s="107"/>
      <c r="AP127" s="107"/>
      <c r="AQ127" s="108">
        <f>IF(AP127&lt;AM127,(AP127+1)-AM127,AP127-AM127)</f>
        <v>0</v>
      </c>
      <c r="AR127" s="108">
        <f>IF(AO127&lt;AN127,(AO127+1)-AN127,AO127-AN127)</f>
        <v>0</v>
      </c>
      <c r="AS127" s="109" t="str">
        <f>IF(AR127&lt;&gt;0,1,"")</f>
        <v/>
      </c>
      <c r="AT127" s="110" t="str">
        <f>IF(AM127&lt;&gt;0,AM127-(6/24)+1440,"")</f>
        <v/>
      </c>
      <c r="AU127" s="111"/>
      <c r="AV127" s="112"/>
      <c r="AW127" s="112"/>
      <c r="AX127" s="112"/>
      <c r="AY127" s="111"/>
      <c r="AZ127" s="217"/>
      <c r="BA127" s="111"/>
      <c r="BB127" s="111"/>
      <c r="BC127" s="113"/>
      <c r="BD127" s="112">
        <f>BC127*0.0004536</f>
        <v>0</v>
      </c>
      <c r="BE127" s="114"/>
      <c r="BF127" s="115"/>
      <c r="BG127" s="115"/>
      <c r="BH127" s="102"/>
      <c r="BI127" s="116"/>
      <c r="BJ127" s="116"/>
      <c r="BK127" s="116"/>
      <c r="BL127" s="116"/>
      <c r="BM127" s="117"/>
      <c r="BN127" s="117"/>
      <c r="BO127" s="117"/>
      <c r="BP127" s="118"/>
      <c r="BQ127" s="119"/>
      <c r="BR127" s="119"/>
      <c r="BS127" s="119"/>
      <c r="BT127" s="120"/>
      <c r="BU127" s="121"/>
      <c r="BV127" s="120"/>
      <c r="BW127" s="122"/>
      <c r="BX127" s="122"/>
      <c r="BY127" s="122"/>
      <c r="BZ127" s="122"/>
      <c r="CA127" s="122"/>
      <c r="CB127" s="122"/>
      <c r="CC127" s="122"/>
      <c r="CD127" s="122"/>
      <c r="CE127" s="122"/>
      <c r="CF127" s="122"/>
      <c r="CG127" s="122"/>
      <c r="CH127" s="122"/>
      <c r="CI127" s="213"/>
      <c r="CJ127" s="122"/>
      <c r="CK127" s="112">
        <f>((CJ127/3.8)*6.7)/1000</f>
        <v>0</v>
      </c>
      <c r="CL127" s="122"/>
      <c r="CM127" s="114">
        <f>((CL127*6.7)/1)/1000</f>
        <v>0</v>
      </c>
      <c r="CN127" s="114" t="str">
        <f>IF(A127="","",IF(CK127=0,CM127,CK127)/2.2)</f>
        <v/>
      </c>
      <c r="CO127" s="114" t="str">
        <f>IF(A127="","",(CP127/$BD$4))</f>
        <v/>
      </c>
      <c r="CP127" s="114" t="str">
        <f>IF(A127="","",IF(CJ127="",(AJ127*$BA$4),CJ127))</f>
        <v/>
      </c>
      <c r="CQ127" s="123"/>
      <c r="CR127" s="114">
        <f>AY127-BA127</f>
        <v>0</v>
      </c>
      <c r="CS127" s="122"/>
      <c r="CT127" s="202"/>
      <c r="CU127" s="203"/>
      <c r="CV127" s="203"/>
      <c r="CW127" s="204"/>
      <c r="CY127" s="76"/>
      <c r="CZ127" s="76"/>
    </row>
    <row r="128" spans="1:104" s="18" customFormat="1" ht="13.8" hidden="1" thickBot="1" x14ac:dyDescent="0.3">
      <c r="A128" s="124"/>
      <c r="B128" s="125" t="str">
        <f t="shared" si="4"/>
        <v/>
      </c>
      <c r="C128" s="126"/>
      <c r="D128" s="127"/>
      <c r="E128" s="127"/>
      <c r="F128" s="127"/>
      <c r="G128" s="127"/>
      <c r="H128" s="127"/>
      <c r="I128" s="128"/>
      <c r="J128" s="128"/>
      <c r="K128" s="128"/>
      <c r="L128" s="128"/>
      <c r="M128" s="224"/>
      <c r="N128" s="128"/>
      <c r="O128" s="128"/>
      <c r="P128" s="125"/>
      <c r="Q128" s="224"/>
      <c r="R128" s="224"/>
      <c r="S128" s="125"/>
      <c r="T128" s="125"/>
      <c r="U128" s="125"/>
      <c r="V128" s="225"/>
      <c r="W128" s="225"/>
      <c r="X128" s="225"/>
      <c r="Y128" s="129"/>
      <c r="Z128" s="129"/>
      <c r="AA128" s="226"/>
      <c r="AB128" s="226"/>
      <c r="AC128" s="125"/>
      <c r="AD128" s="125"/>
      <c r="AE128" s="224"/>
      <c r="AF128" s="224"/>
      <c r="AG128" s="130"/>
      <c r="AH128" s="238" t="s">
        <v>141</v>
      </c>
      <c r="AI128" s="239"/>
      <c r="AJ128" s="131"/>
      <c r="AK128" s="132"/>
      <c r="AL128" s="132"/>
      <c r="AM128" s="132"/>
      <c r="AN128" s="132"/>
      <c r="AO128" s="132"/>
      <c r="AP128" s="133"/>
      <c r="AQ128" s="133">
        <f>SUM(AQ124:AQ127)</f>
        <v>0.14583333333333326</v>
      </c>
      <c r="AR128" s="133">
        <f>SUM(AR124:AR127)</f>
        <v>0.1215277777777779</v>
      </c>
      <c r="AS128" s="134">
        <f>SUM(AS124:AS127)</f>
        <v>1</v>
      </c>
      <c r="AT128" s="134"/>
      <c r="AU128" s="132"/>
      <c r="AV128" s="135"/>
      <c r="AW128" s="135"/>
      <c r="AX128" s="135"/>
      <c r="AY128" s="132"/>
      <c r="AZ128" s="132"/>
      <c r="BA128" s="132"/>
      <c r="BB128" s="132"/>
      <c r="BC128" s="136"/>
      <c r="BD128" s="135"/>
      <c r="BE128" s="135"/>
      <c r="BF128" s="137"/>
      <c r="BG128" s="137"/>
      <c r="BH128" s="239"/>
      <c r="BI128" s="239"/>
      <c r="BJ128" s="239"/>
      <c r="BK128" s="138"/>
      <c r="BL128" s="138"/>
      <c r="BM128" s="138"/>
      <c r="BN128" s="138"/>
      <c r="BO128" s="138"/>
      <c r="BP128" s="139"/>
      <c r="BQ128" s="139"/>
      <c r="BR128" s="139"/>
      <c r="BS128" s="139"/>
      <c r="BT128" s="140"/>
      <c r="BU128" s="140"/>
      <c r="BV128" s="140"/>
      <c r="BW128" s="132"/>
      <c r="BX128" s="132"/>
      <c r="BY128" s="132"/>
      <c r="BZ128" s="132"/>
      <c r="CA128" s="132"/>
      <c r="CB128" s="132"/>
      <c r="CC128" s="132"/>
      <c r="CD128" s="132"/>
      <c r="CE128" s="132"/>
      <c r="CF128" s="132"/>
      <c r="CG128" s="132"/>
      <c r="CH128" s="132"/>
      <c r="CI128" s="214"/>
      <c r="CJ128" s="132"/>
      <c r="CK128" s="135">
        <f>SUM(CK124:CK127)</f>
        <v>0</v>
      </c>
      <c r="CL128" s="132"/>
      <c r="CM128" s="135">
        <f>SUM(CM124:CM127)</f>
        <v>43.891700000000007</v>
      </c>
      <c r="CN128" s="135">
        <f>SUM(CN124:CN127)</f>
        <v>19.950772727272728</v>
      </c>
      <c r="CO128" s="135">
        <f>SUM(CO124:CO127)</f>
        <v>29960.355635528729</v>
      </c>
      <c r="CP128" s="135">
        <f>SUM(CP124:CP127)</f>
        <v>113851.59199999999</v>
      </c>
      <c r="CQ128" s="135">
        <f>SUM(CQ124:CQ127)</f>
        <v>7.7272727272870156E-4</v>
      </c>
      <c r="CR128" s="132"/>
      <c r="CS128" s="132"/>
      <c r="CT128" s="132"/>
      <c r="CU128" s="132"/>
      <c r="CV128" s="132"/>
      <c r="CW128" s="141"/>
      <c r="CY128" s="214"/>
      <c r="CZ128" s="214"/>
    </row>
    <row r="129" spans="1:104" s="18" customFormat="1" x14ac:dyDescent="0.25">
      <c r="A129" s="100">
        <v>3789</v>
      </c>
      <c r="B129" s="51" t="str">
        <f t="shared" si="4"/>
        <v>3789-4119-1</v>
      </c>
      <c r="C129" s="52">
        <v>46</v>
      </c>
      <c r="D129" s="53" t="s">
        <v>205</v>
      </c>
      <c r="E129" s="53" t="s">
        <v>302</v>
      </c>
      <c r="F129" s="53" t="s">
        <v>489</v>
      </c>
      <c r="G129" s="53" t="s">
        <v>494</v>
      </c>
      <c r="H129" s="53" t="s">
        <v>557</v>
      </c>
      <c r="I129" s="70"/>
      <c r="J129" s="54"/>
      <c r="K129" s="54"/>
      <c r="L129" s="54"/>
      <c r="M129" s="218"/>
      <c r="N129" s="54"/>
      <c r="O129" s="54"/>
      <c r="P129" s="51"/>
      <c r="Q129" s="218"/>
      <c r="R129" s="218"/>
      <c r="S129" s="51"/>
      <c r="T129" s="51"/>
      <c r="U129" s="51"/>
      <c r="V129" s="219"/>
      <c r="W129" s="219"/>
      <c r="X129" s="220"/>
      <c r="Y129" s="55"/>
      <c r="Z129" s="55"/>
      <c r="AA129" s="219"/>
      <c r="AB129" s="219"/>
      <c r="AC129" s="51"/>
      <c r="AD129" s="51"/>
      <c r="AE129" s="218"/>
      <c r="AF129" s="218"/>
      <c r="AG129" s="55"/>
      <c r="AH129" s="56">
        <v>1</v>
      </c>
      <c r="AI129" s="57">
        <v>44334</v>
      </c>
      <c r="AJ129" s="58" t="s">
        <v>490</v>
      </c>
      <c r="AK129" s="59" t="s">
        <v>209</v>
      </c>
      <c r="AL129" s="59" t="s">
        <v>492</v>
      </c>
      <c r="AM129" s="60">
        <v>0.35416666666666669</v>
      </c>
      <c r="AN129" s="60">
        <v>0.37847222222222227</v>
      </c>
      <c r="AO129" s="60">
        <v>0.59375</v>
      </c>
      <c r="AP129" s="60">
        <v>0.60069444444444442</v>
      </c>
      <c r="AQ129" s="61">
        <f>IF(AP129&lt;AM129,(AP129+1)-AM129,AP129-AM129)</f>
        <v>0.24652777777777773</v>
      </c>
      <c r="AR129" s="61">
        <f>IF(AO129&lt;AN129,(AO129+1)-AN129,AO129-AN129)</f>
        <v>0.21527777777777773</v>
      </c>
      <c r="AS129" s="62">
        <f>IF(AR129&lt;&gt;0,1,"")</f>
        <v>1</v>
      </c>
      <c r="AT129" s="63">
        <f>IF(AM129&lt;&gt;0,AM129-(6/24)+1440,"")</f>
        <v>1440.1041666666667</v>
      </c>
      <c r="AU129" s="268">
        <v>30.5</v>
      </c>
      <c r="AV129" s="65"/>
      <c r="AW129" s="65"/>
      <c r="AX129" s="65"/>
      <c r="AY129" s="64">
        <v>37</v>
      </c>
      <c r="AZ129" s="216"/>
      <c r="BA129" s="88">
        <v>7.2</v>
      </c>
      <c r="BB129" s="66"/>
      <c r="BC129" s="90" t="s">
        <v>558</v>
      </c>
      <c r="BD129" s="89">
        <f>BC129*0.0004536</f>
        <v>32.396112000000002</v>
      </c>
      <c r="BE129" s="67"/>
      <c r="BF129" s="68"/>
      <c r="BG129" s="68"/>
      <c r="BH129" s="69">
        <v>3</v>
      </c>
      <c r="BI129" s="70"/>
      <c r="BJ129" s="70"/>
      <c r="BK129" s="70"/>
      <c r="BL129" s="70"/>
      <c r="BM129" s="71"/>
      <c r="BN129" s="71"/>
      <c r="BO129" s="71"/>
      <c r="BP129" s="72">
        <v>3</v>
      </c>
      <c r="BQ129" s="73"/>
      <c r="BR129" s="73"/>
      <c r="BS129" s="73"/>
      <c r="BT129" s="74"/>
      <c r="BU129" s="75"/>
      <c r="BV129" s="74"/>
      <c r="BW129" s="51"/>
      <c r="BX129" s="51"/>
      <c r="BY129" s="51"/>
      <c r="BZ129" s="51"/>
      <c r="CA129" s="51"/>
      <c r="CB129" s="51"/>
      <c r="CC129" s="51"/>
      <c r="CD129" s="51"/>
      <c r="CE129" s="51"/>
      <c r="CF129" s="51"/>
      <c r="CG129" s="51"/>
      <c r="CH129" s="51"/>
      <c r="CI129" s="212">
        <v>32.545999999999999</v>
      </c>
      <c r="CJ129" s="76">
        <v>38696</v>
      </c>
      <c r="CK129" s="65">
        <f>((CJ129/3.8)*6.7)/1000</f>
        <v>68.227157894736848</v>
      </c>
      <c r="CL129" s="51"/>
      <c r="CM129" s="67">
        <f>((CL129*6.7)/1)/1000</f>
        <v>0</v>
      </c>
      <c r="CN129" s="67">
        <f>IF(A129="","",IF(CK129=0,CM129,CK129)/2.2)</f>
        <v>31.012344497607657</v>
      </c>
      <c r="CO129" s="67">
        <f>IF(A129="","",(CP129/$BD$4))</f>
        <v>10182.957491472054</v>
      </c>
      <c r="CP129" s="67">
        <f>IF(A129="","",IF(CJ129="",(AJ129*$BA$4),CJ129))</f>
        <v>38696</v>
      </c>
      <c r="CQ129" s="64">
        <f>CN129-AU129</f>
        <v>0.51234449760765699</v>
      </c>
      <c r="CR129" s="67">
        <f>AY129-BA129</f>
        <v>29.8</v>
      </c>
      <c r="CS129" s="155"/>
      <c r="CT129" s="199">
        <v>44334</v>
      </c>
      <c r="CU129" s="200">
        <v>0.98958333333333337</v>
      </c>
      <c r="CV129" s="200">
        <v>0.14583333333333334</v>
      </c>
      <c r="CW129" s="201" t="s">
        <v>523</v>
      </c>
      <c r="CY129" s="263" t="s">
        <v>697</v>
      </c>
      <c r="CZ129" s="228"/>
    </row>
    <row r="130" spans="1:104" s="18" customFormat="1" ht="13.8" thickBot="1" x14ac:dyDescent="0.3">
      <c r="A130" s="100">
        <v>3789</v>
      </c>
      <c r="B130" s="76" t="str">
        <f t="shared" si="4"/>
        <v>3789-4118-2</v>
      </c>
      <c r="C130" s="77">
        <v>46</v>
      </c>
      <c r="D130" s="83" t="s">
        <v>205</v>
      </c>
      <c r="E130" s="83" t="s">
        <v>302</v>
      </c>
      <c r="F130" s="83" t="s">
        <v>489</v>
      </c>
      <c r="G130" s="83" t="s">
        <v>494</v>
      </c>
      <c r="H130" s="76" t="s">
        <v>557</v>
      </c>
      <c r="I130" s="76"/>
      <c r="J130" s="78"/>
      <c r="K130" s="78"/>
      <c r="L130" s="78"/>
      <c r="M130" s="221"/>
      <c r="N130" s="78"/>
      <c r="O130" s="78"/>
      <c r="P130" s="76"/>
      <c r="Q130" s="221"/>
      <c r="R130" s="221"/>
      <c r="S130" s="76"/>
      <c r="T130" s="76"/>
      <c r="U130" s="76"/>
      <c r="V130" s="222"/>
      <c r="W130" s="222"/>
      <c r="X130" s="222"/>
      <c r="Y130" s="79"/>
      <c r="Z130" s="79"/>
      <c r="AA130" s="223"/>
      <c r="AB130" s="223"/>
      <c r="AC130" s="76"/>
      <c r="AD130" s="76"/>
      <c r="AE130" s="221"/>
      <c r="AF130" s="221"/>
      <c r="AG130" s="79"/>
      <c r="AH130" s="80">
        <v>2</v>
      </c>
      <c r="AI130" s="81">
        <v>44334</v>
      </c>
      <c r="AJ130" s="82" t="s">
        <v>491</v>
      </c>
      <c r="AK130" s="83" t="s">
        <v>492</v>
      </c>
      <c r="AL130" s="83" t="s">
        <v>216</v>
      </c>
      <c r="AM130" s="84">
        <v>0.63541666666666663</v>
      </c>
      <c r="AN130" s="84">
        <v>0.65277777777777779</v>
      </c>
      <c r="AO130" s="84">
        <v>0.75694444444444453</v>
      </c>
      <c r="AP130" s="84">
        <v>0.76388888888888884</v>
      </c>
      <c r="AQ130" s="229">
        <f>IF(AP130&lt;AM130,(AP130+1)-AM130,AP130-AM130)</f>
        <v>0.12847222222222221</v>
      </c>
      <c r="AR130" s="231">
        <f>IF(AO130&lt;AN130,(AO130+1)-AN130,AO130-AN130)</f>
        <v>0.10416666666666674</v>
      </c>
      <c r="AS130" s="86">
        <f>IF(AR130&lt;&gt;0,1,"")</f>
        <v>1</v>
      </c>
      <c r="AT130" s="87">
        <f>IF(AM130&lt;&gt;0,AM130-(6/24)+1440,"")</f>
        <v>1440.3854166666667</v>
      </c>
      <c r="AU130" s="260">
        <v>16.5</v>
      </c>
      <c r="AV130" s="89"/>
      <c r="AW130" s="89"/>
      <c r="AX130" s="89"/>
      <c r="AY130" s="230">
        <v>23.5</v>
      </c>
      <c r="AZ130" s="89"/>
      <c r="BA130" s="88">
        <v>9.8000000000000007</v>
      </c>
      <c r="BB130" s="88"/>
      <c r="BC130" s="90" t="s">
        <v>559</v>
      </c>
      <c r="BD130" s="89">
        <f>BC130*0.0004536</f>
        <v>20.048666400000002</v>
      </c>
      <c r="BE130" s="91"/>
      <c r="BF130" s="92"/>
      <c r="BG130" s="92"/>
      <c r="BH130" s="80">
        <v>4</v>
      </c>
      <c r="BI130" s="93"/>
      <c r="BJ130" s="93"/>
      <c r="BK130" s="93"/>
      <c r="BL130" s="93"/>
      <c r="BM130" s="94"/>
      <c r="BN130" s="94"/>
      <c r="BO130" s="94"/>
      <c r="BP130" s="95">
        <v>4</v>
      </c>
      <c r="BQ130" s="96"/>
      <c r="BR130" s="96"/>
      <c r="BS130" s="96"/>
      <c r="BT130" s="97"/>
      <c r="BU130" s="98"/>
      <c r="BV130" s="97"/>
      <c r="BW130" s="76"/>
      <c r="BX130" s="76"/>
      <c r="BY130" s="76"/>
      <c r="BZ130" s="76"/>
      <c r="CA130" s="76"/>
      <c r="CB130" s="76"/>
      <c r="CC130" s="76"/>
      <c r="CD130" s="76"/>
      <c r="CE130" s="76"/>
      <c r="CF130" s="76"/>
      <c r="CG130" s="76"/>
      <c r="CH130" s="76"/>
      <c r="CI130" s="212">
        <v>21.908999999999999</v>
      </c>
      <c r="CJ130" s="76"/>
      <c r="CK130" s="89">
        <f>((CJ130/3.8)*6.7)/1000</f>
        <v>0</v>
      </c>
      <c r="CL130" s="76">
        <v>5434</v>
      </c>
      <c r="CM130" s="91">
        <f>((CL130*6.7)/1)/1000</f>
        <v>36.407800000000002</v>
      </c>
      <c r="CN130" s="91">
        <f>IF(A130="","",IF(CK130=0,CM130,CK130)/2.2)</f>
        <v>16.548999999999999</v>
      </c>
      <c r="CO130" s="91">
        <f>IF(A130="","",(CP130/$BD$4))</f>
        <v>491540.81476935185</v>
      </c>
      <c r="CP130" s="91">
        <f>IF(A130="","",IF(CJ130="",(AJ130*$BA$4),CJ130))</f>
        <v>1867891.8559999999</v>
      </c>
      <c r="CQ130" s="99">
        <f>CN130-AU130</f>
        <v>4.8999999999999488E-2</v>
      </c>
      <c r="CR130" s="91">
        <f>AY130-BA130</f>
        <v>13.7</v>
      </c>
      <c r="CS130" s="168" t="s">
        <v>301</v>
      </c>
      <c r="CT130" s="81"/>
      <c r="CU130" s="192"/>
      <c r="CV130" s="192"/>
      <c r="CW130" s="169"/>
      <c r="CY130" s="264" t="s">
        <v>697</v>
      </c>
      <c r="CZ130" s="83"/>
    </row>
    <row r="131" spans="1:104" s="18" customFormat="1" ht="13.8" hidden="1" thickBot="1" x14ac:dyDescent="0.3">
      <c r="A131" s="100"/>
      <c r="B131" s="76" t="str">
        <f t="shared" si="4"/>
        <v/>
      </c>
      <c r="C131" s="77"/>
      <c r="D131" s="83"/>
      <c r="E131" s="83"/>
      <c r="F131" s="83"/>
      <c r="G131" s="76"/>
      <c r="H131" s="76"/>
      <c r="I131" s="76"/>
      <c r="J131" s="78"/>
      <c r="K131" s="78"/>
      <c r="L131" s="78"/>
      <c r="M131" s="221"/>
      <c r="N131" s="78"/>
      <c r="O131" s="78"/>
      <c r="P131" s="76"/>
      <c r="Q131" s="221"/>
      <c r="R131" s="221"/>
      <c r="S131" s="76"/>
      <c r="T131" s="76"/>
      <c r="U131" s="76"/>
      <c r="V131" s="222"/>
      <c r="W131" s="222"/>
      <c r="X131" s="222"/>
      <c r="Y131" s="79"/>
      <c r="Z131" s="79"/>
      <c r="AA131" s="223"/>
      <c r="AB131" s="223"/>
      <c r="AC131" s="76"/>
      <c r="AD131" s="76"/>
      <c r="AE131" s="221"/>
      <c r="AF131" s="221"/>
      <c r="AG131" s="79"/>
      <c r="AH131" s="80">
        <v>3</v>
      </c>
      <c r="AI131" s="81"/>
      <c r="AJ131" s="82"/>
      <c r="AK131" s="83"/>
      <c r="AL131" s="83"/>
      <c r="AM131" s="84"/>
      <c r="AN131" s="84"/>
      <c r="AO131" s="84"/>
      <c r="AP131" s="84"/>
      <c r="AQ131" s="85">
        <f>IF(AP131&lt;AM131,(AP131+1)-AM131,AP131-AM131)</f>
        <v>0</v>
      </c>
      <c r="AR131" s="85">
        <f>IF(AO131&lt;AN131,(AO131+1)-AN131,AO131-AN131)</f>
        <v>0</v>
      </c>
      <c r="AS131" s="86" t="str">
        <f>IF(AR131&lt;&gt;0,1,"")</f>
        <v/>
      </c>
      <c r="AT131" s="87" t="str">
        <f>IF(AM131&lt;&gt;0,AM131-(6/24)+1440,"")</f>
        <v/>
      </c>
      <c r="AU131" s="88"/>
      <c r="AV131" s="89"/>
      <c r="AW131" s="89"/>
      <c r="AX131" s="89"/>
      <c r="AY131" s="88"/>
      <c r="AZ131" s="89"/>
      <c r="BA131" s="88"/>
      <c r="BB131" s="88"/>
      <c r="BC131" s="101"/>
      <c r="BD131" s="89">
        <f>BC131*0.0004536</f>
        <v>0</v>
      </c>
      <c r="BE131" s="91"/>
      <c r="BF131" s="92"/>
      <c r="BG131" s="92"/>
      <c r="BH131" s="80"/>
      <c r="BI131" s="93"/>
      <c r="BJ131" s="93"/>
      <c r="BK131" s="93"/>
      <c r="BL131" s="93"/>
      <c r="BM131" s="94"/>
      <c r="BN131" s="94"/>
      <c r="BO131" s="94"/>
      <c r="BP131" s="95"/>
      <c r="BQ131" s="96"/>
      <c r="BR131" s="96"/>
      <c r="BS131" s="96"/>
      <c r="BT131" s="97"/>
      <c r="BU131" s="98"/>
      <c r="BV131" s="97"/>
      <c r="BW131" s="76"/>
      <c r="BX131" s="76"/>
      <c r="BY131" s="76"/>
      <c r="BZ131" s="76"/>
      <c r="CA131" s="76"/>
      <c r="CB131" s="76"/>
      <c r="CC131" s="76"/>
      <c r="CD131" s="76"/>
      <c r="CE131" s="76"/>
      <c r="CF131" s="76"/>
      <c r="CG131" s="76"/>
      <c r="CH131" s="76"/>
      <c r="CI131" s="212"/>
      <c r="CJ131" s="76"/>
      <c r="CK131" s="89">
        <f>((CJ131/3.8)*6.7)/1000</f>
        <v>0</v>
      </c>
      <c r="CL131" s="76"/>
      <c r="CM131" s="91">
        <f>((CL131*6.7)/1)/1000</f>
        <v>0</v>
      </c>
      <c r="CN131" s="91" t="str">
        <f>IF(A131="","",IF(CK131=0,CM131,CK131)/2.2)</f>
        <v/>
      </c>
      <c r="CO131" s="91" t="str">
        <f>IF(A131="","",(CP131/$BD$4))</f>
        <v/>
      </c>
      <c r="CP131" s="91" t="str">
        <f>IF(A131="","",IF(CJ131="",(AJ131*$BA$4),CJ131))</f>
        <v/>
      </c>
      <c r="CQ131" s="99"/>
      <c r="CR131" s="91">
        <f>AY131-BA131</f>
        <v>0</v>
      </c>
      <c r="CS131" s="76" t="s">
        <v>142</v>
      </c>
      <c r="CT131" s="81"/>
      <c r="CU131" s="192"/>
      <c r="CV131" s="192"/>
      <c r="CW131" s="169"/>
      <c r="CY131" s="265"/>
      <c r="CZ131" s="76"/>
    </row>
    <row r="132" spans="1:104" s="18" customFormat="1" ht="13.8" hidden="1" thickBot="1" x14ac:dyDescent="0.3">
      <c r="A132" s="100"/>
      <c r="B132" s="76" t="str">
        <f t="shared" si="4"/>
        <v/>
      </c>
      <c r="C132" s="77"/>
      <c r="D132" s="83"/>
      <c r="E132" s="83"/>
      <c r="F132" s="83"/>
      <c r="G132" s="76"/>
      <c r="H132" s="76"/>
      <c r="I132" s="76"/>
      <c r="J132" s="78"/>
      <c r="K132" s="78"/>
      <c r="L132" s="78"/>
      <c r="M132" s="221"/>
      <c r="N132" s="78"/>
      <c r="O132" s="78"/>
      <c r="P132" s="76"/>
      <c r="Q132" s="221"/>
      <c r="R132" s="221"/>
      <c r="S132" s="76"/>
      <c r="T132" s="76"/>
      <c r="U132" s="76"/>
      <c r="V132" s="222"/>
      <c r="W132" s="222"/>
      <c r="X132" s="222"/>
      <c r="Y132" s="79"/>
      <c r="Z132" s="79"/>
      <c r="AA132" s="223"/>
      <c r="AB132" s="223"/>
      <c r="AC132" s="76"/>
      <c r="AD132" s="76"/>
      <c r="AE132" s="221"/>
      <c r="AF132" s="221"/>
      <c r="AG132" s="79"/>
      <c r="AH132" s="102">
        <v>4</v>
      </c>
      <c r="AI132" s="103"/>
      <c r="AJ132" s="104"/>
      <c r="AK132" s="105"/>
      <c r="AL132" s="106"/>
      <c r="AM132" s="107"/>
      <c r="AN132" s="107"/>
      <c r="AO132" s="107"/>
      <c r="AP132" s="107"/>
      <c r="AQ132" s="108">
        <f>IF(AP132&lt;AM132,(AP132+1)-AM132,AP132-AM132)</f>
        <v>0</v>
      </c>
      <c r="AR132" s="108">
        <f>IF(AO132&lt;AN132,(AO132+1)-AN132,AO132-AN132)</f>
        <v>0</v>
      </c>
      <c r="AS132" s="109" t="str">
        <f>IF(AR132&lt;&gt;0,1,"")</f>
        <v/>
      </c>
      <c r="AT132" s="110" t="str">
        <f>IF(AM132&lt;&gt;0,AM132-(6/24)+1440,"")</f>
        <v/>
      </c>
      <c r="AU132" s="111"/>
      <c r="AV132" s="112"/>
      <c r="AW132" s="112"/>
      <c r="AX132" s="112"/>
      <c r="AY132" s="111"/>
      <c r="AZ132" s="217"/>
      <c r="BA132" s="111"/>
      <c r="BB132" s="111"/>
      <c r="BC132" s="113"/>
      <c r="BD132" s="112">
        <f>BC132*0.0004536</f>
        <v>0</v>
      </c>
      <c r="BE132" s="114"/>
      <c r="BF132" s="115"/>
      <c r="BG132" s="115"/>
      <c r="BH132" s="102"/>
      <c r="BI132" s="116"/>
      <c r="BJ132" s="116"/>
      <c r="BK132" s="116"/>
      <c r="BL132" s="116"/>
      <c r="BM132" s="117"/>
      <c r="BN132" s="117"/>
      <c r="BO132" s="117"/>
      <c r="BP132" s="118"/>
      <c r="BQ132" s="119"/>
      <c r="BR132" s="119"/>
      <c r="BS132" s="119"/>
      <c r="BT132" s="120"/>
      <c r="BU132" s="121"/>
      <c r="BV132" s="120"/>
      <c r="BW132" s="122"/>
      <c r="BX132" s="122"/>
      <c r="BY132" s="122"/>
      <c r="BZ132" s="122"/>
      <c r="CA132" s="122"/>
      <c r="CB132" s="122"/>
      <c r="CC132" s="122"/>
      <c r="CD132" s="122"/>
      <c r="CE132" s="122"/>
      <c r="CF132" s="122"/>
      <c r="CG132" s="122"/>
      <c r="CH132" s="122"/>
      <c r="CI132" s="213"/>
      <c r="CJ132" s="122"/>
      <c r="CK132" s="112">
        <f>((CJ132/3.8)*6.7)/1000</f>
        <v>0</v>
      </c>
      <c r="CL132" s="122"/>
      <c r="CM132" s="114">
        <f>((CL132*6.7)/1)/1000</f>
        <v>0</v>
      </c>
      <c r="CN132" s="114" t="str">
        <f>IF(A132="","",IF(CK132=0,CM132,CK132)/2.2)</f>
        <v/>
      </c>
      <c r="CO132" s="114" t="str">
        <f>IF(A132="","",(CP132/$BD$4))</f>
        <v/>
      </c>
      <c r="CP132" s="114" t="str">
        <f>IF(A132="","",IF(CJ132="",(AJ132*$BA$4),CJ132))</f>
        <v/>
      </c>
      <c r="CQ132" s="123"/>
      <c r="CR132" s="114">
        <f>AY132-BA132</f>
        <v>0</v>
      </c>
      <c r="CS132" s="122"/>
      <c r="CT132" s="202"/>
      <c r="CU132" s="203"/>
      <c r="CV132" s="203"/>
      <c r="CW132" s="204"/>
      <c r="CY132" s="265"/>
      <c r="CZ132" s="76"/>
    </row>
    <row r="133" spans="1:104" s="18" customFormat="1" ht="13.8" hidden="1" thickBot="1" x14ac:dyDescent="0.3">
      <c r="A133" s="124"/>
      <c r="B133" s="125" t="str">
        <f t="shared" si="4"/>
        <v/>
      </c>
      <c r="C133" s="126"/>
      <c r="D133" s="127"/>
      <c r="E133" s="127"/>
      <c r="F133" s="127"/>
      <c r="G133" s="127"/>
      <c r="H133" s="127"/>
      <c r="I133" s="128"/>
      <c r="J133" s="128"/>
      <c r="K133" s="128"/>
      <c r="L133" s="128"/>
      <c r="M133" s="224"/>
      <c r="N133" s="128"/>
      <c r="O133" s="128"/>
      <c r="P133" s="125"/>
      <c r="Q133" s="224"/>
      <c r="R133" s="224"/>
      <c r="S133" s="125"/>
      <c r="T133" s="125"/>
      <c r="U133" s="125"/>
      <c r="V133" s="225"/>
      <c r="W133" s="225"/>
      <c r="X133" s="225"/>
      <c r="Y133" s="129"/>
      <c r="Z133" s="129"/>
      <c r="AA133" s="226"/>
      <c r="AB133" s="226"/>
      <c r="AC133" s="125"/>
      <c r="AD133" s="125"/>
      <c r="AE133" s="224"/>
      <c r="AF133" s="224"/>
      <c r="AG133" s="130"/>
      <c r="AH133" s="238" t="s">
        <v>141</v>
      </c>
      <c r="AI133" s="239"/>
      <c r="AJ133" s="131"/>
      <c r="AK133" s="132"/>
      <c r="AL133" s="132"/>
      <c r="AM133" s="132"/>
      <c r="AN133" s="132"/>
      <c r="AO133" s="132"/>
      <c r="AP133" s="133"/>
      <c r="AQ133" s="133">
        <f>SUM(AQ129:AQ132)</f>
        <v>0.37499999999999994</v>
      </c>
      <c r="AR133" s="133">
        <f>SUM(AR129:AR132)</f>
        <v>0.31944444444444448</v>
      </c>
      <c r="AS133" s="134">
        <f>SUM(AS129:AS132)</f>
        <v>2</v>
      </c>
      <c r="AT133" s="134"/>
      <c r="AU133" s="132"/>
      <c r="AV133" s="135"/>
      <c r="AW133" s="135"/>
      <c r="AX133" s="135"/>
      <c r="AY133" s="132"/>
      <c r="AZ133" s="132"/>
      <c r="BA133" s="132"/>
      <c r="BB133" s="132"/>
      <c r="BC133" s="136"/>
      <c r="BD133" s="135"/>
      <c r="BE133" s="135"/>
      <c r="BF133" s="137"/>
      <c r="BG133" s="137"/>
      <c r="BH133" s="239"/>
      <c r="BI133" s="239"/>
      <c r="BJ133" s="239"/>
      <c r="BK133" s="138"/>
      <c r="BL133" s="138"/>
      <c r="BM133" s="138"/>
      <c r="BN133" s="138"/>
      <c r="BO133" s="138"/>
      <c r="BP133" s="139"/>
      <c r="BQ133" s="139"/>
      <c r="BR133" s="139"/>
      <c r="BS133" s="139"/>
      <c r="BT133" s="140"/>
      <c r="BU133" s="140"/>
      <c r="BV133" s="140"/>
      <c r="BW133" s="132"/>
      <c r="BX133" s="132"/>
      <c r="BY133" s="132"/>
      <c r="BZ133" s="132"/>
      <c r="CA133" s="132"/>
      <c r="CB133" s="132"/>
      <c r="CC133" s="132"/>
      <c r="CD133" s="132"/>
      <c r="CE133" s="132"/>
      <c r="CF133" s="132"/>
      <c r="CG133" s="132"/>
      <c r="CH133" s="132"/>
      <c r="CI133" s="214"/>
      <c r="CJ133" s="132"/>
      <c r="CK133" s="135">
        <f>SUM(CK129:CK132)</f>
        <v>68.227157894736848</v>
      </c>
      <c r="CL133" s="132"/>
      <c r="CM133" s="135">
        <f>SUM(CM129:CM132)</f>
        <v>36.407800000000002</v>
      </c>
      <c r="CN133" s="135">
        <f>SUM(CN129:CN132)</f>
        <v>47.561344497607656</v>
      </c>
      <c r="CO133" s="135">
        <f>SUM(CO129:CO132)</f>
        <v>501723.77226082393</v>
      </c>
      <c r="CP133" s="135">
        <f>SUM(CP129:CP132)</f>
        <v>1906587.8559999999</v>
      </c>
      <c r="CQ133" s="135">
        <f>SUM(CQ129:CQ132)</f>
        <v>0.56134449760765648</v>
      </c>
      <c r="CR133" s="132"/>
      <c r="CS133" s="132"/>
      <c r="CT133" s="132"/>
      <c r="CU133" s="132"/>
      <c r="CV133" s="132"/>
      <c r="CW133" s="141"/>
      <c r="CY133" s="214"/>
      <c r="CZ133" s="214"/>
    </row>
    <row r="134" spans="1:104" s="18" customFormat="1" ht="13.8" thickBot="1" x14ac:dyDescent="0.3">
      <c r="A134" s="50">
        <v>3790</v>
      </c>
      <c r="B134" s="51" t="str">
        <f t="shared" si="4"/>
        <v>3790-4112-1</v>
      </c>
      <c r="C134" s="52">
        <v>46</v>
      </c>
      <c r="D134" s="53" t="s">
        <v>277</v>
      </c>
      <c r="E134" s="53" t="s">
        <v>246</v>
      </c>
      <c r="F134" s="53" t="s">
        <v>494</v>
      </c>
      <c r="G134" s="53" t="s">
        <v>532</v>
      </c>
      <c r="H134" s="53"/>
      <c r="I134" s="70"/>
      <c r="J134" s="54"/>
      <c r="K134" s="54"/>
      <c r="L134" s="54"/>
      <c r="M134" s="218"/>
      <c r="N134" s="54"/>
      <c r="O134" s="54"/>
      <c r="P134" s="51"/>
      <c r="Q134" s="218"/>
      <c r="R134" s="218"/>
      <c r="S134" s="51"/>
      <c r="T134" s="51"/>
      <c r="U134" s="51"/>
      <c r="V134" s="219"/>
      <c r="W134" s="219"/>
      <c r="X134" s="220"/>
      <c r="Y134" s="55"/>
      <c r="Z134" s="55"/>
      <c r="AA134" s="219"/>
      <c r="AB134" s="219"/>
      <c r="AC134" s="51"/>
      <c r="AD134" s="51"/>
      <c r="AE134" s="218"/>
      <c r="AF134" s="218"/>
      <c r="AG134" s="55"/>
      <c r="AH134" s="56">
        <v>1</v>
      </c>
      <c r="AI134" s="57">
        <v>44334</v>
      </c>
      <c r="AJ134" s="58" t="s">
        <v>215</v>
      </c>
      <c r="AK134" s="59" t="s">
        <v>216</v>
      </c>
      <c r="AL134" s="59" t="s">
        <v>209</v>
      </c>
      <c r="AM134" s="60">
        <v>0.83680555555555547</v>
      </c>
      <c r="AN134" s="60">
        <v>0.85416666666666663</v>
      </c>
      <c r="AO134" s="60">
        <v>2.0833333333333332E-2</v>
      </c>
      <c r="AP134" s="60">
        <v>2.4305555555555556E-2</v>
      </c>
      <c r="AQ134" s="61">
        <f>IF(AP134&lt;AM134,(AP134+1)-AM134,AP134-AM134)</f>
        <v>0.18750000000000011</v>
      </c>
      <c r="AR134" s="61">
        <f>IF(AO134&lt;AN134,(AO134+1)-AN134,AO134-AN134)</f>
        <v>0.16666666666666663</v>
      </c>
      <c r="AS134" s="62">
        <f>IF(AR134&lt;&gt;0,1,"")</f>
        <v>1</v>
      </c>
      <c r="AT134" s="63">
        <f>IF(AM134&lt;&gt;0,AM134-(6/24)+1440,"")</f>
        <v>1440.5868055555557</v>
      </c>
      <c r="AU134" s="88">
        <v>19.899999999999999</v>
      </c>
      <c r="AV134" s="65"/>
      <c r="AW134" s="65"/>
      <c r="AX134" s="65"/>
      <c r="AY134" s="64">
        <v>29.6</v>
      </c>
      <c r="AZ134" s="216"/>
      <c r="BA134" s="88">
        <v>7.6</v>
      </c>
      <c r="BB134" s="66"/>
      <c r="BC134" s="90" t="s">
        <v>533</v>
      </c>
      <c r="BD134" s="89">
        <f>BC134*0.0004536</f>
        <v>22.8673368</v>
      </c>
      <c r="BE134" s="67"/>
      <c r="BF134" s="68"/>
      <c r="BG134" s="68"/>
      <c r="BH134" s="69">
        <v>3</v>
      </c>
      <c r="BI134" s="70"/>
      <c r="BJ134" s="70"/>
      <c r="BK134" s="70"/>
      <c r="BL134" s="70"/>
      <c r="BM134" s="71"/>
      <c r="BN134" s="71"/>
      <c r="BO134" s="71"/>
      <c r="BP134" s="72">
        <v>3</v>
      </c>
      <c r="BQ134" s="73"/>
      <c r="BR134" s="73"/>
      <c r="BS134" s="73"/>
      <c r="BT134" s="74"/>
      <c r="BU134" s="75"/>
      <c r="BV134" s="74"/>
      <c r="BW134" s="51"/>
      <c r="BX134" s="51"/>
      <c r="BY134" s="51"/>
      <c r="BZ134" s="51"/>
      <c r="CA134" s="51"/>
      <c r="CB134" s="51"/>
      <c r="CC134" s="51"/>
      <c r="CD134" s="51"/>
      <c r="CE134" s="51"/>
      <c r="CF134" s="51"/>
      <c r="CG134" s="51"/>
      <c r="CH134" s="51"/>
      <c r="CI134" s="212">
        <v>22.914000000000001</v>
      </c>
      <c r="CJ134" s="51"/>
      <c r="CK134" s="65">
        <f>((CJ134/3.8)*6.7)/1000</f>
        <v>0</v>
      </c>
      <c r="CL134" s="51">
        <v>6548</v>
      </c>
      <c r="CM134" s="67">
        <f>((CL134*6.7)/1)/1000</f>
        <v>43.871600000000001</v>
      </c>
      <c r="CN134" s="67">
        <f>IF(A134="","",IF(CK134=0,CM134,CK134)/2.2)</f>
        <v>19.941636363636363</v>
      </c>
      <c r="CO134" s="67">
        <f>IF(A134="","",(CP134/$BD$4))</f>
        <v>490824.63096929941</v>
      </c>
      <c r="CP134" s="67">
        <f>IF(A134="","",IF(CJ134="",(AJ134*$BA$4),CJ134))</f>
        <v>1865170.304</v>
      </c>
      <c r="CQ134" s="64">
        <f>CN134-AU134</f>
        <v>4.1636363636364138E-2</v>
      </c>
      <c r="CR134" s="67">
        <f>AY134-BA134</f>
        <v>22</v>
      </c>
      <c r="CS134" s="155"/>
      <c r="CT134" s="199">
        <v>44334</v>
      </c>
      <c r="CU134" s="200">
        <v>0.81597222222222221</v>
      </c>
      <c r="CV134" s="200">
        <v>0.84375</v>
      </c>
      <c r="CW134" s="201" t="s">
        <v>522</v>
      </c>
      <c r="CY134" s="228" t="s">
        <v>697</v>
      </c>
      <c r="CZ134" s="228"/>
    </row>
    <row r="135" spans="1:104" s="18" customFormat="1" ht="13.8" hidden="1" thickBot="1" x14ac:dyDescent="0.3">
      <c r="A135" s="100"/>
      <c r="B135" s="76" t="str">
        <f t="shared" si="4"/>
        <v/>
      </c>
      <c r="C135" s="77"/>
      <c r="D135" s="83"/>
      <c r="E135" s="83"/>
      <c r="F135" s="83"/>
      <c r="G135" s="83"/>
      <c r="H135" s="76"/>
      <c r="I135" s="76"/>
      <c r="J135" s="78"/>
      <c r="K135" s="78"/>
      <c r="L135" s="78"/>
      <c r="M135" s="221"/>
      <c r="N135" s="78"/>
      <c r="O135" s="78"/>
      <c r="P135" s="76"/>
      <c r="Q135" s="221"/>
      <c r="R135" s="221"/>
      <c r="S135" s="76"/>
      <c r="T135" s="76"/>
      <c r="U135" s="76"/>
      <c r="V135" s="222"/>
      <c r="W135" s="222"/>
      <c r="X135" s="222"/>
      <c r="Y135" s="79"/>
      <c r="Z135" s="79"/>
      <c r="AA135" s="223"/>
      <c r="AB135" s="223"/>
      <c r="AC135" s="76"/>
      <c r="AD135" s="76"/>
      <c r="AE135" s="221"/>
      <c r="AF135" s="221"/>
      <c r="AG135" s="79"/>
      <c r="AH135" s="80">
        <v>2</v>
      </c>
      <c r="AI135" s="81"/>
      <c r="AJ135" s="82"/>
      <c r="AK135" s="83"/>
      <c r="AL135" s="83"/>
      <c r="AM135" s="84"/>
      <c r="AN135" s="84"/>
      <c r="AO135" s="84"/>
      <c r="AP135" s="84"/>
      <c r="AQ135" s="229">
        <f>IF(AP135&lt;AM135,(AP135+1)-AM135,AP135-AM135)</f>
        <v>0</v>
      </c>
      <c r="AR135" s="231">
        <f>IF(AO135&lt;AN135,(AO135+1)-AN135,AO135-AN135)</f>
        <v>0</v>
      </c>
      <c r="AS135" s="86" t="str">
        <f>IF(AR135&lt;&gt;0,1,"")</f>
        <v/>
      </c>
      <c r="AT135" s="87" t="str">
        <f>IF(AM135&lt;&gt;0,AM135-(6/24)+1440,"")</f>
        <v/>
      </c>
      <c r="AU135" s="230"/>
      <c r="AV135" s="89"/>
      <c r="AW135" s="89"/>
      <c r="AX135" s="89"/>
      <c r="AY135" s="88"/>
      <c r="AZ135" s="89"/>
      <c r="BA135" s="88"/>
      <c r="BB135" s="88"/>
      <c r="BC135" s="90"/>
      <c r="BD135" s="89">
        <f>BC135*0.0004536</f>
        <v>0</v>
      </c>
      <c r="BE135" s="91"/>
      <c r="BF135" s="92"/>
      <c r="BG135" s="92"/>
      <c r="BH135" s="80">
        <v>4</v>
      </c>
      <c r="BI135" s="93"/>
      <c r="BJ135" s="93"/>
      <c r="BK135" s="93"/>
      <c r="BL135" s="93"/>
      <c r="BM135" s="94"/>
      <c r="BN135" s="94"/>
      <c r="BO135" s="94"/>
      <c r="BP135" s="95">
        <v>4</v>
      </c>
      <c r="BQ135" s="96"/>
      <c r="BR135" s="96"/>
      <c r="BS135" s="96"/>
      <c r="BT135" s="97"/>
      <c r="BU135" s="98"/>
      <c r="BV135" s="97"/>
      <c r="BW135" s="76"/>
      <c r="BX135" s="76"/>
      <c r="BY135" s="76"/>
      <c r="BZ135" s="76"/>
      <c r="CA135" s="76"/>
      <c r="CB135" s="76"/>
      <c r="CC135" s="76"/>
      <c r="CD135" s="76"/>
      <c r="CE135" s="76"/>
      <c r="CF135" s="76"/>
      <c r="CG135" s="76"/>
      <c r="CH135" s="76"/>
      <c r="CI135" s="212"/>
      <c r="CJ135" s="76"/>
      <c r="CK135" s="89">
        <f>((CJ135/3.8)*6.7)/1000</f>
        <v>0</v>
      </c>
      <c r="CL135" s="76"/>
      <c r="CM135" s="91">
        <f>((CL135*6.7)/1)/1000</f>
        <v>0</v>
      </c>
      <c r="CN135" s="91" t="str">
        <f>IF(A135="","",IF(CK135=0,CM135,CK135)/2.2)</f>
        <v/>
      </c>
      <c r="CO135" s="91" t="str">
        <f>IF(A135="","",(CP135/$BD$4))</f>
        <v/>
      </c>
      <c r="CP135" s="91" t="str">
        <f>IF(A135="","",IF(CJ135="",(AJ135*$BA$4),CJ135))</f>
        <v/>
      </c>
      <c r="CQ135" s="99"/>
      <c r="CR135" s="91">
        <f>AY135-BA135</f>
        <v>0</v>
      </c>
      <c r="CS135" s="168"/>
      <c r="CT135" s="81"/>
      <c r="CU135" s="192"/>
      <c r="CV135" s="192"/>
      <c r="CW135" s="169"/>
      <c r="CY135" s="83"/>
      <c r="CZ135" s="83"/>
    </row>
    <row r="136" spans="1:104" s="18" customFormat="1" ht="13.8" hidden="1" thickBot="1" x14ac:dyDescent="0.3">
      <c r="A136" s="100"/>
      <c r="B136" s="76" t="str">
        <f t="shared" si="4"/>
        <v/>
      </c>
      <c r="C136" s="77"/>
      <c r="D136" s="83"/>
      <c r="E136" s="83"/>
      <c r="F136" s="83"/>
      <c r="G136" s="76"/>
      <c r="H136" s="76"/>
      <c r="I136" s="76"/>
      <c r="J136" s="78"/>
      <c r="K136" s="78"/>
      <c r="L136" s="78"/>
      <c r="M136" s="221"/>
      <c r="N136" s="78"/>
      <c r="O136" s="78"/>
      <c r="P136" s="76"/>
      <c r="Q136" s="221"/>
      <c r="R136" s="221"/>
      <c r="S136" s="76"/>
      <c r="T136" s="76"/>
      <c r="U136" s="76"/>
      <c r="V136" s="222"/>
      <c r="W136" s="222"/>
      <c r="X136" s="222"/>
      <c r="Y136" s="79"/>
      <c r="Z136" s="79"/>
      <c r="AA136" s="223"/>
      <c r="AB136" s="223"/>
      <c r="AC136" s="76"/>
      <c r="AD136" s="76"/>
      <c r="AE136" s="221"/>
      <c r="AF136" s="221"/>
      <c r="AG136" s="79"/>
      <c r="AH136" s="80">
        <v>3</v>
      </c>
      <c r="AI136" s="81"/>
      <c r="AJ136" s="82"/>
      <c r="AK136" s="83"/>
      <c r="AL136" s="83"/>
      <c r="AM136" s="84"/>
      <c r="AN136" s="84"/>
      <c r="AO136" s="84"/>
      <c r="AP136" s="84"/>
      <c r="AQ136" s="85">
        <f>IF(AP136&lt;AM136,(AP136+1)-AM136,AP136-AM136)</f>
        <v>0</v>
      </c>
      <c r="AR136" s="85">
        <f>IF(AO136&lt;AN136,(AO136+1)-AN136,AO136-AN136)</f>
        <v>0</v>
      </c>
      <c r="AS136" s="86" t="str">
        <f>IF(AR136&lt;&gt;0,1,"")</f>
        <v/>
      </c>
      <c r="AT136" s="87" t="str">
        <f>IF(AM136&lt;&gt;0,AM136-(6/24)+1440,"")</f>
        <v/>
      </c>
      <c r="AU136" s="88"/>
      <c r="AV136" s="89"/>
      <c r="AW136" s="89"/>
      <c r="AX136" s="89"/>
      <c r="AY136" s="88"/>
      <c r="AZ136" s="89"/>
      <c r="BA136" s="88"/>
      <c r="BB136" s="88"/>
      <c r="BC136" s="101"/>
      <c r="BD136" s="89">
        <f>BC136*0.0004536</f>
        <v>0</v>
      </c>
      <c r="BE136" s="91"/>
      <c r="BF136" s="92"/>
      <c r="BG136" s="92"/>
      <c r="BH136" s="80"/>
      <c r="BI136" s="93"/>
      <c r="BJ136" s="93"/>
      <c r="BK136" s="93"/>
      <c r="BL136" s="93"/>
      <c r="BM136" s="94"/>
      <c r="BN136" s="94"/>
      <c r="BO136" s="94"/>
      <c r="BP136" s="95"/>
      <c r="BQ136" s="96"/>
      <c r="BR136" s="96"/>
      <c r="BS136" s="96"/>
      <c r="BT136" s="97"/>
      <c r="BU136" s="98"/>
      <c r="BV136" s="97"/>
      <c r="BW136" s="76"/>
      <c r="BX136" s="76"/>
      <c r="BY136" s="76"/>
      <c r="BZ136" s="76"/>
      <c r="CA136" s="76"/>
      <c r="CB136" s="76"/>
      <c r="CC136" s="76"/>
      <c r="CD136" s="76"/>
      <c r="CE136" s="76"/>
      <c r="CF136" s="76"/>
      <c r="CG136" s="76"/>
      <c r="CH136" s="76"/>
      <c r="CI136" s="212"/>
      <c r="CJ136" s="76"/>
      <c r="CK136" s="89">
        <f>((CJ136/3.8)*6.7)/1000</f>
        <v>0</v>
      </c>
      <c r="CL136" s="76"/>
      <c r="CM136" s="91">
        <f>((CL136*6.7)/1)/1000</f>
        <v>0</v>
      </c>
      <c r="CN136" s="91" t="str">
        <f>IF(A136="","",IF(CK136=0,CM136,CK136)/2.2)</f>
        <v/>
      </c>
      <c r="CO136" s="91" t="str">
        <f>IF(A136="","",(CP136/$BD$4))</f>
        <v/>
      </c>
      <c r="CP136" s="91" t="str">
        <f>IF(A136="","",IF(CJ136="",(AJ136*$BA$4),CJ136))</f>
        <v/>
      </c>
      <c r="CQ136" s="99"/>
      <c r="CR136" s="91">
        <f>AY136-BA136</f>
        <v>0</v>
      </c>
      <c r="CS136" s="76"/>
      <c r="CT136" s="81"/>
      <c r="CU136" s="192"/>
      <c r="CV136" s="192"/>
      <c r="CW136" s="169"/>
      <c r="CY136" s="76"/>
      <c r="CZ136" s="76"/>
    </row>
    <row r="137" spans="1:104" s="18" customFormat="1" ht="13.8" hidden="1" thickBot="1" x14ac:dyDescent="0.3">
      <c r="A137" s="100"/>
      <c r="B137" s="76" t="str">
        <f t="shared" si="4"/>
        <v/>
      </c>
      <c r="C137" s="77"/>
      <c r="D137" s="83"/>
      <c r="E137" s="83"/>
      <c r="F137" s="83"/>
      <c r="G137" s="76"/>
      <c r="H137" s="76"/>
      <c r="I137" s="76"/>
      <c r="J137" s="78"/>
      <c r="K137" s="78"/>
      <c r="L137" s="78"/>
      <c r="M137" s="221"/>
      <c r="N137" s="78"/>
      <c r="O137" s="78"/>
      <c r="P137" s="76"/>
      <c r="Q137" s="221"/>
      <c r="R137" s="221"/>
      <c r="S137" s="76"/>
      <c r="T137" s="76"/>
      <c r="U137" s="76"/>
      <c r="V137" s="222"/>
      <c r="W137" s="222"/>
      <c r="X137" s="222"/>
      <c r="Y137" s="79"/>
      <c r="Z137" s="79"/>
      <c r="AA137" s="223"/>
      <c r="AB137" s="223"/>
      <c r="AC137" s="76"/>
      <c r="AD137" s="76"/>
      <c r="AE137" s="221"/>
      <c r="AF137" s="221"/>
      <c r="AG137" s="79"/>
      <c r="AH137" s="102">
        <v>4</v>
      </c>
      <c r="AI137" s="103"/>
      <c r="AJ137" s="104"/>
      <c r="AK137" s="105"/>
      <c r="AL137" s="106"/>
      <c r="AM137" s="107"/>
      <c r="AN137" s="107"/>
      <c r="AO137" s="107"/>
      <c r="AP137" s="107"/>
      <c r="AQ137" s="108">
        <f>IF(AP137&lt;AM137,(AP137+1)-AM137,AP137-AM137)</f>
        <v>0</v>
      </c>
      <c r="AR137" s="108">
        <f>IF(AO137&lt;AN137,(AO137+1)-AN137,AO137-AN137)</f>
        <v>0</v>
      </c>
      <c r="AS137" s="109" t="str">
        <f>IF(AR137&lt;&gt;0,1,"")</f>
        <v/>
      </c>
      <c r="AT137" s="110" t="str">
        <f>IF(AM137&lt;&gt;0,AM137-(6/24)+1440,"")</f>
        <v/>
      </c>
      <c r="AU137" s="111"/>
      <c r="AV137" s="112"/>
      <c r="AW137" s="112"/>
      <c r="AX137" s="112"/>
      <c r="AY137" s="111"/>
      <c r="AZ137" s="217"/>
      <c r="BA137" s="111"/>
      <c r="BB137" s="111"/>
      <c r="BC137" s="113"/>
      <c r="BD137" s="112">
        <f>BC137*0.0004536</f>
        <v>0</v>
      </c>
      <c r="BE137" s="114"/>
      <c r="BF137" s="115"/>
      <c r="BG137" s="115"/>
      <c r="BH137" s="102"/>
      <c r="BI137" s="116"/>
      <c r="BJ137" s="116"/>
      <c r="BK137" s="116"/>
      <c r="BL137" s="116"/>
      <c r="BM137" s="117"/>
      <c r="BN137" s="117"/>
      <c r="BO137" s="117"/>
      <c r="BP137" s="118"/>
      <c r="BQ137" s="119"/>
      <c r="BR137" s="119"/>
      <c r="BS137" s="119"/>
      <c r="BT137" s="120"/>
      <c r="BU137" s="121"/>
      <c r="BV137" s="120"/>
      <c r="BW137" s="122"/>
      <c r="BX137" s="122"/>
      <c r="BY137" s="122"/>
      <c r="BZ137" s="122"/>
      <c r="CA137" s="122"/>
      <c r="CB137" s="122"/>
      <c r="CC137" s="122"/>
      <c r="CD137" s="122"/>
      <c r="CE137" s="122"/>
      <c r="CF137" s="122"/>
      <c r="CG137" s="122"/>
      <c r="CH137" s="122"/>
      <c r="CI137" s="213"/>
      <c r="CJ137" s="122"/>
      <c r="CK137" s="112">
        <f>((CJ137/3.8)*6.7)/1000</f>
        <v>0</v>
      </c>
      <c r="CL137" s="122"/>
      <c r="CM137" s="114">
        <f>((CL137*6.7)/1)/1000</f>
        <v>0</v>
      </c>
      <c r="CN137" s="114" t="str">
        <f>IF(A137="","",IF(CK137=0,CM137,CK137)/2.2)</f>
        <v/>
      </c>
      <c r="CO137" s="114" t="str">
        <f>IF(A137="","",(CP137/$BD$4))</f>
        <v/>
      </c>
      <c r="CP137" s="114" t="str">
        <f>IF(A137="","",IF(CJ137="",(AJ137*$BA$4),CJ137))</f>
        <v/>
      </c>
      <c r="CQ137" s="123"/>
      <c r="CR137" s="114">
        <f>AY137-BA137</f>
        <v>0</v>
      </c>
      <c r="CS137" s="122"/>
      <c r="CT137" s="202"/>
      <c r="CU137" s="203"/>
      <c r="CV137" s="203"/>
      <c r="CW137" s="204"/>
      <c r="CY137" s="76"/>
      <c r="CZ137" s="76"/>
    </row>
    <row r="138" spans="1:104" s="18" customFormat="1" ht="13.8" hidden="1" thickBot="1" x14ac:dyDescent="0.3">
      <c r="A138" s="124"/>
      <c r="B138" s="125" t="str">
        <f t="shared" si="4"/>
        <v/>
      </c>
      <c r="C138" s="126"/>
      <c r="D138" s="127"/>
      <c r="E138" s="127"/>
      <c r="F138" s="127"/>
      <c r="G138" s="127"/>
      <c r="H138" s="127"/>
      <c r="I138" s="128"/>
      <c r="J138" s="128"/>
      <c r="K138" s="128"/>
      <c r="L138" s="128"/>
      <c r="M138" s="224"/>
      <c r="N138" s="128"/>
      <c r="O138" s="128"/>
      <c r="P138" s="125"/>
      <c r="Q138" s="224"/>
      <c r="R138" s="224"/>
      <c r="S138" s="125"/>
      <c r="T138" s="125"/>
      <c r="U138" s="125"/>
      <c r="V138" s="225"/>
      <c r="W138" s="225"/>
      <c r="X138" s="225"/>
      <c r="Y138" s="129"/>
      <c r="Z138" s="129"/>
      <c r="AA138" s="226"/>
      <c r="AB138" s="226"/>
      <c r="AC138" s="125"/>
      <c r="AD138" s="125"/>
      <c r="AE138" s="224"/>
      <c r="AF138" s="224"/>
      <c r="AG138" s="130"/>
      <c r="AH138" s="238" t="s">
        <v>141</v>
      </c>
      <c r="AI138" s="239"/>
      <c r="AJ138" s="131"/>
      <c r="AK138" s="132"/>
      <c r="AL138" s="132"/>
      <c r="AM138" s="132"/>
      <c r="AN138" s="132"/>
      <c r="AO138" s="132"/>
      <c r="AP138" s="133"/>
      <c r="AQ138" s="133">
        <f>SUM(AQ134:AQ137)</f>
        <v>0.18750000000000011</v>
      </c>
      <c r="AR138" s="133">
        <f>SUM(AR134:AR137)</f>
        <v>0.16666666666666663</v>
      </c>
      <c r="AS138" s="134">
        <f>SUM(AS134:AS137)</f>
        <v>1</v>
      </c>
      <c r="AT138" s="134"/>
      <c r="AU138" s="132"/>
      <c r="AV138" s="135"/>
      <c r="AW138" s="135"/>
      <c r="AX138" s="135"/>
      <c r="AY138" s="132"/>
      <c r="AZ138" s="132"/>
      <c r="BA138" s="132"/>
      <c r="BB138" s="132"/>
      <c r="BC138" s="136"/>
      <c r="BD138" s="135"/>
      <c r="BE138" s="135"/>
      <c r="BF138" s="137"/>
      <c r="BG138" s="137"/>
      <c r="BH138" s="239"/>
      <c r="BI138" s="239"/>
      <c r="BJ138" s="239"/>
      <c r="BK138" s="138"/>
      <c r="BL138" s="138"/>
      <c r="BM138" s="138"/>
      <c r="BN138" s="138"/>
      <c r="BO138" s="138"/>
      <c r="BP138" s="139"/>
      <c r="BQ138" s="139"/>
      <c r="BR138" s="139"/>
      <c r="BS138" s="139"/>
      <c r="BT138" s="140"/>
      <c r="BU138" s="140"/>
      <c r="BV138" s="140"/>
      <c r="BW138" s="132"/>
      <c r="BX138" s="132"/>
      <c r="BY138" s="132"/>
      <c r="BZ138" s="132"/>
      <c r="CA138" s="132"/>
      <c r="CB138" s="132"/>
      <c r="CC138" s="132"/>
      <c r="CD138" s="132"/>
      <c r="CE138" s="132"/>
      <c r="CF138" s="132"/>
      <c r="CG138" s="132"/>
      <c r="CH138" s="132"/>
      <c r="CI138" s="214"/>
      <c r="CJ138" s="132"/>
      <c r="CK138" s="135">
        <f>SUM(CK134:CK137)</f>
        <v>0</v>
      </c>
      <c r="CL138" s="132"/>
      <c r="CM138" s="135">
        <f>SUM(CM134:CM137)</f>
        <v>43.871600000000001</v>
      </c>
      <c r="CN138" s="135">
        <f>SUM(CN134:CN137)</f>
        <v>19.941636363636363</v>
      </c>
      <c r="CO138" s="135">
        <f>SUM(CO134:CO137)</f>
        <v>490824.63096929941</v>
      </c>
      <c r="CP138" s="135">
        <f>SUM(CP134:CP137)</f>
        <v>1865170.304</v>
      </c>
      <c r="CQ138" s="135">
        <f>SUM(CQ134:CQ137)</f>
        <v>4.1636363636364138E-2</v>
      </c>
      <c r="CR138" s="132"/>
      <c r="CS138" s="132"/>
      <c r="CT138" s="132"/>
      <c r="CU138" s="132"/>
      <c r="CV138" s="132"/>
      <c r="CW138" s="141"/>
      <c r="CY138" s="214"/>
      <c r="CZ138" s="214"/>
    </row>
    <row r="139" spans="1:104" s="18" customFormat="1" ht="13.8" thickBot="1" x14ac:dyDescent="0.3">
      <c r="A139" s="50">
        <v>3791</v>
      </c>
      <c r="B139" s="51" t="str">
        <f t="shared" si="4"/>
        <v>3791-4113-1</v>
      </c>
      <c r="C139" s="52">
        <v>57</v>
      </c>
      <c r="D139" s="53" t="s">
        <v>349</v>
      </c>
      <c r="E139" s="53" t="s">
        <v>354</v>
      </c>
      <c r="F139" s="53" t="s">
        <v>361</v>
      </c>
      <c r="G139" s="53" t="s">
        <v>213</v>
      </c>
      <c r="H139" s="53"/>
      <c r="I139" s="70"/>
      <c r="J139" s="54"/>
      <c r="K139" s="54"/>
      <c r="L139" s="54"/>
      <c r="M139" s="218"/>
      <c r="N139" s="54"/>
      <c r="O139" s="54"/>
      <c r="P139" s="51"/>
      <c r="Q139" s="218"/>
      <c r="R139" s="218"/>
      <c r="S139" s="51"/>
      <c r="T139" s="51"/>
      <c r="U139" s="51"/>
      <c r="V139" s="219"/>
      <c r="W139" s="219"/>
      <c r="X139" s="220"/>
      <c r="Y139" s="55"/>
      <c r="Z139" s="55"/>
      <c r="AA139" s="219"/>
      <c r="AB139" s="219"/>
      <c r="AC139" s="51"/>
      <c r="AD139" s="51"/>
      <c r="AE139" s="218"/>
      <c r="AF139" s="218"/>
      <c r="AG139" s="55"/>
      <c r="AH139" s="56">
        <v>1</v>
      </c>
      <c r="AI139" s="57">
        <v>44338</v>
      </c>
      <c r="AJ139" s="58" t="s">
        <v>257</v>
      </c>
      <c r="AK139" s="59" t="s">
        <v>209</v>
      </c>
      <c r="AL139" s="59" t="s">
        <v>216</v>
      </c>
      <c r="AM139" s="60">
        <v>0.35416666666666669</v>
      </c>
      <c r="AN139" s="60">
        <v>0.37152777777777773</v>
      </c>
      <c r="AO139" s="60">
        <v>0.53125</v>
      </c>
      <c r="AP139" s="60">
        <v>0.54166666666666663</v>
      </c>
      <c r="AQ139" s="61">
        <f>IF(AP139&lt;AM139,(AP139+1)-AM139,AP139-AM139)</f>
        <v>0.18749999999999994</v>
      </c>
      <c r="AR139" s="61">
        <f>IF(AO139&lt;AN139,(AO139+1)-AN139,AO139-AN139)</f>
        <v>0.15972222222222227</v>
      </c>
      <c r="AS139" s="62">
        <f>IF(AR139&lt;&gt;0,1,"")</f>
        <v>1</v>
      </c>
      <c r="AT139" s="63">
        <f>IF(AM139&lt;&gt;0,AM139-(6/24)+1440,"")</f>
        <v>1440.1041666666667</v>
      </c>
      <c r="AU139" s="88">
        <v>22.3</v>
      </c>
      <c r="AV139" s="65"/>
      <c r="AW139" s="65"/>
      <c r="AX139" s="65"/>
      <c r="AY139" s="64">
        <v>29.5</v>
      </c>
      <c r="AZ139" s="216"/>
      <c r="BA139" s="88">
        <v>5.4</v>
      </c>
      <c r="BB139" s="66"/>
      <c r="BC139" s="90" t="s">
        <v>607</v>
      </c>
      <c r="BD139" s="89">
        <f>BC139*0.0004536</f>
        <v>41.500317600000002</v>
      </c>
      <c r="BE139" s="67"/>
      <c r="BF139" s="68"/>
      <c r="BG139" s="68"/>
      <c r="BH139" s="69">
        <v>3</v>
      </c>
      <c r="BI139" s="70"/>
      <c r="BJ139" s="70"/>
      <c r="BK139" s="70"/>
      <c r="BL139" s="70"/>
      <c r="BM139" s="71"/>
      <c r="BN139" s="71"/>
      <c r="BO139" s="71"/>
      <c r="BP139" s="72">
        <v>3</v>
      </c>
      <c r="BQ139" s="73"/>
      <c r="BR139" s="73"/>
      <c r="BS139" s="73"/>
      <c r="BT139" s="74"/>
      <c r="BU139" s="75"/>
      <c r="BV139" s="74"/>
      <c r="BW139" s="51"/>
      <c r="BX139" s="51"/>
      <c r="BY139" s="51"/>
      <c r="BZ139" s="51"/>
      <c r="CA139" s="51"/>
      <c r="CB139" s="51"/>
      <c r="CC139" s="51"/>
      <c r="CD139" s="51"/>
      <c r="CE139" s="51"/>
      <c r="CF139" s="51"/>
      <c r="CG139" s="51"/>
      <c r="CH139" s="51"/>
      <c r="CI139" s="212">
        <v>35.2605</v>
      </c>
      <c r="CJ139" s="51">
        <v>27887</v>
      </c>
      <c r="CK139" s="65">
        <f>((CJ139/3.8)*6.7)/1000</f>
        <v>49.169184210526318</v>
      </c>
      <c r="CL139" s="51"/>
      <c r="CM139" s="67">
        <f>((CL139*6.7)/1)/1000</f>
        <v>0</v>
      </c>
      <c r="CN139" s="67">
        <f>IF(A139="","",IF(CK139=0,CM139,CK139)/2.2)</f>
        <v>22.349629186602868</v>
      </c>
      <c r="CO139" s="67">
        <f>IF(A139="","",(CP139/$BD$4))</f>
        <v>7338.5397861453685</v>
      </c>
      <c r="CP139" s="67">
        <f>IF(A139="","",IF(CJ139="",(AJ139*$BA$4),CJ139))</f>
        <v>27887</v>
      </c>
      <c r="CQ139" s="64">
        <f>CN139-AU139</f>
        <v>4.9629186602867748E-2</v>
      </c>
      <c r="CR139" s="67">
        <f>AY139-BA139</f>
        <v>24.1</v>
      </c>
      <c r="CS139" s="155"/>
      <c r="CT139" s="199">
        <v>44338</v>
      </c>
      <c r="CU139" s="200">
        <v>1.0416666666666666E-2</v>
      </c>
      <c r="CV139" s="200">
        <v>6.25E-2</v>
      </c>
      <c r="CW139" s="201" t="s">
        <v>523</v>
      </c>
      <c r="CY139" s="228" t="s">
        <v>697</v>
      </c>
      <c r="CZ139" s="228"/>
    </row>
    <row r="140" spans="1:104" s="18" customFormat="1" ht="13.8" hidden="1" thickBot="1" x14ac:dyDescent="0.3">
      <c r="A140" s="100"/>
      <c r="B140" s="76" t="str">
        <f t="shared" si="4"/>
        <v/>
      </c>
      <c r="C140" s="77"/>
      <c r="D140" s="83"/>
      <c r="E140" s="83"/>
      <c r="F140" s="83"/>
      <c r="G140" s="83"/>
      <c r="H140" s="76"/>
      <c r="I140" s="76"/>
      <c r="J140" s="78"/>
      <c r="K140" s="78"/>
      <c r="L140" s="78"/>
      <c r="M140" s="221"/>
      <c r="N140" s="78"/>
      <c r="O140" s="78"/>
      <c r="P140" s="76"/>
      <c r="Q140" s="221"/>
      <c r="R140" s="221"/>
      <c r="S140" s="76"/>
      <c r="T140" s="76"/>
      <c r="U140" s="76"/>
      <c r="V140" s="222"/>
      <c r="W140" s="222"/>
      <c r="X140" s="222"/>
      <c r="Y140" s="79"/>
      <c r="Z140" s="79"/>
      <c r="AA140" s="223"/>
      <c r="AB140" s="223"/>
      <c r="AC140" s="76"/>
      <c r="AD140" s="76"/>
      <c r="AE140" s="221"/>
      <c r="AF140" s="221"/>
      <c r="AG140" s="79"/>
      <c r="AH140" s="80">
        <v>2</v>
      </c>
      <c r="AI140" s="81"/>
      <c r="AJ140" s="82"/>
      <c r="AK140" s="83"/>
      <c r="AL140" s="83"/>
      <c r="AM140" s="84"/>
      <c r="AN140" s="84"/>
      <c r="AO140" s="84"/>
      <c r="AP140" s="84"/>
      <c r="AQ140" s="229">
        <f>IF(AP140&lt;AM140,(AP140+1)-AM140,AP140-AM140)</f>
        <v>0</v>
      </c>
      <c r="AR140" s="231">
        <f>IF(AO140&lt;AN140,(AO140+1)-AN140,AO140-AN140)</f>
        <v>0</v>
      </c>
      <c r="AS140" s="86" t="str">
        <f>IF(AR140&lt;&gt;0,1,"")</f>
        <v/>
      </c>
      <c r="AT140" s="87" t="str">
        <f>IF(AM140&lt;&gt;0,AM140-(6/24)+1440,"")</f>
        <v/>
      </c>
      <c r="AU140" s="230"/>
      <c r="AV140" s="89"/>
      <c r="AW140" s="89"/>
      <c r="AX140" s="89"/>
      <c r="AY140" s="88"/>
      <c r="AZ140" s="89"/>
      <c r="BA140" s="88"/>
      <c r="BB140" s="88"/>
      <c r="BC140" s="90"/>
      <c r="BD140" s="89">
        <f>BC140*0.0004536</f>
        <v>0</v>
      </c>
      <c r="BE140" s="91"/>
      <c r="BF140" s="92"/>
      <c r="BG140" s="92"/>
      <c r="BH140" s="80">
        <v>4</v>
      </c>
      <c r="BI140" s="93"/>
      <c r="BJ140" s="93"/>
      <c r="BK140" s="93"/>
      <c r="BL140" s="93"/>
      <c r="BM140" s="94"/>
      <c r="BN140" s="94"/>
      <c r="BO140" s="94"/>
      <c r="BP140" s="95">
        <v>4</v>
      </c>
      <c r="BQ140" s="96"/>
      <c r="BR140" s="96"/>
      <c r="BS140" s="96"/>
      <c r="BT140" s="97"/>
      <c r="BU140" s="98"/>
      <c r="BV140" s="97"/>
      <c r="BW140" s="76"/>
      <c r="BX140" s="76"/>
      <c r="BY140" s="76"/>
      <c r="BZ140" s="76"/>
      <c r="CA140" s="76"/>
      <c r="CB140" s="76"/>
      <c r="CC140" s="76"/>
      <c r="CD140" s="76"/>
      <c r="CE140" s="76"/>
      <c r="CF140" s="76"/>
      <c r="CG140" s="76"/>
      <c r="CH140" s="76"/>
      <c r="CI140" s="212"/>
      <c r="CJ140" s="76"/>
      <c r="CK140" s="89">
        <f>((CJ140/3.8)*6.7)/1000</f>
        <v>0</v>
      </c>
      <c r="CL140" s="76"/>
      <c r="CM140" s="91">
        <f>((CL140*6.7)/1)/1000</f>
        <v>0</v>
      </c>
      <c r="CN140" s="91" t="str">
        <f>IF(A140="","",IF(CK140=0,CM140,CK140)/2.2)</f>
        <v/>
      </c>
      <c r="CO140" s="91" t="str">
        <f>IF(A140="","",(CP140/$BD$4))</f>
        <v/>
      </c>
      <c r="CP140" s="91" t="str">
        <f>IF(A140="","",IF(CJ140="",(AJ140*$BA$4),CJ140))</f>
        <v/>
      </c>
      <c r="CQ140" s="99"/>
      <c r="CR140" s="91">
        <f>AY140-BA140</f>
        <v>0</v>
      </c>
      <c r="CS140" s="168"/>
      <c r="CT140" s="81"/>
      <c r="CU140" s="192"/>
      <c r="CV140" s="192"/>
      <c r="CW140" s="169"/>
      <c r="CY140" s="83"/>
      <c r="CZ140" s="83"/>
    </row>
    <row r="141" spans="1:104" s="18" customFormat="1" ht="13.8" hidden="1" thickBot="1" x14ac:dyDescent="0.3">
      <c r="A141" s="100"/>
      <c r="B141" s="76" t="str">
        <f t="shared" si="4"/>
        <v/>
      </c>
      <c r="C141" s="77"/>
      <c r="D141" s="83"/>
      <c r="E141" s="83"/>
      <c r="F141" s="83"/>
      <c r="G141" s="76"/>
      <c r="H141" s="76"/>
      <c r="I141" s="76"/>
      <c r="J141" s="78"/>
      <c r="K141" s="78"/>
      <c r="L141" s="78"/>
      <c r="M141" s="221"/>
      <c r="N141" s="78"/>
      <c r="O141" s="78"/>
      <c r="P141" s="76"/>
      <c r="Q141" s="221"/>
      <c r="R141" s="221"/>
      <c r="S141" s="76"/>
      <c r="T141" s="76"/>
      <c r="U141" s="76"/>
      <c r="V141" s="222"/>
      <c r="W141" s="222"/>
      <c r="X141" s="222"/>
      <c r="Y141" s="79"/>
      <c r="Z141" s="79"/>
      <c r="AA141" s="223"/>
      <c r="AB141" s="223"/>
      <c r="AC141" s="76"/>
      <c r="AD141" s="76"/>
      <c r="AE141" s="221"/>
      <c r="AF141" s="221"/>
      <c r="AG141" s="79"/>
      <c r="AH141" s="80">
        <v>3</v>
      </c>
      <c r="AI141" s="81"/>
      <c r="AJ141" s="82"/>
      <c r="AK141" s="83"/>
      <c r="AL141" s="83"/>
      <c r="AM141" s="84"/>
      <c r="AN141" s="84"/>
      <c r="AO141" s="84"/>
      <c r="AP141" s="84"/>
      <c r="AQ141" s="85">
        <f>IF(AP141&lt;AM141,(AP141+1)-AM141,AP141-AM141)</f>
        <v>0</v>
      </c>
      <c r="AR141" s="85">
        <f>IF(AO141&lt;AN141,(AO141+1)-AN141,AO141-AN141)</f>
        <v>0</v>
      </c>
      <c r="AS141" s="86" t="str">
        <f>IF(AR141&lt;&gt;0,1,"")</f>
        <v/>
      </c>
      <c r="AT141" s="87" t="str">
        <f>IF(AM141&lt;&gt;0,AM141-(6/24)+1440,"")</f>
        <v/>
      </c>
      <c r="AU141" s="88"/>
      <c r="AV141" s="89"/>
      <c r="AW141" s="89"/>
      <c r="AX141" s="89"/>
      <c r="AY141" s="88"/>
      <c r="AZ141" s="89"/>
      <c r="BA141" s="88"/>
      <c r="BB141" s="88"/>
      <c r="BC141" s="101"/>
      <c r="BD141" s="89">
        <f>BC141*0.0004536</f>
        <v>0</v>
      </c>
      <c r="BE141" s="91"/>
      <c r="BF141" s="92"/>
      <c r="BG141" s="92"/>
      <c r="BH141" s="80"/>
      <c r="BI141" s="93"/>
      <c r="BJ141" s="93"/>
      <c r="BK141" s="93"/>
      <c r="BL141" s="93"/>
      <c r="BM141" s="94"/>
      <c r="BN141" s="94"/>
      <c r="BO141" s="94"/>
      <c r="BP141" s="95"/>
      <c r="BQ141" s="96"/>
      <c r="BR141" s="96"/>
      <c r="BS141" s="96"/>
      <c r="BT141" s="97"/>
      <c r="BU141" s="98"/>
      <c r="BV141" s="97"/>
      <c r="BW141" s="76"/>
      <c r="BX141" s="76"/>
      <c r="BY141" s="76"/>
      <c r="BZ141" s="76"/>
      <c r="CA141" s="76"/>
      <c r="CB141" s="76"/>
      <c r="CC141" s="76"/>
      <c r="CD141" s="76"/>
      <c r="CE141" s="76"/>
      <c r="CF141" s="76"/>
      <c r="CG141" s="76"/>
      <c r="CH141" s="76"/>
      <c r="CI141" s="212"/>
      <c r="CJ141" s="76"/>
      <c r="CK141" s="89">
        <f>((CJ141/3.8)*6.7)/1000</f>
        <v>0</v>
      </c>
      <c r="CL141" s="76"/>
      <c r="CM141" s="91">
        <f>((CL141*6.7)/1)/1000</f>
        <v>0</v>
      </c>
      <c r="CN141" s="91" t="str">
        <f>IF(A141="","",IF(CK141=0,CM141,CK141)/2.2)</f>
        <v/>
      </c>
      <c r="CO141" s="91" t="str">
        <f>IF(A141="","",(CP141/$BD$4))</f>
        <v/>
      </c>
      <c r="CP141" s="91" t="str">
        <f>IF(A141="","",IF(CJ141="",(AJ141*$BA$4),CJ141))</f>
        <v/>
      </c>
      <c r="CQ141" s="99"/>
      <c r="CR141" s="91">
        <f>AY141-BA141</f>
        <v>0</v>
      </c>
      <c r="CS141" s="76"/>
      <c r="CT141" s="81"/>
      <c r="CU141" s="192"/>
      <c r="CV141" s="192"/>
      <c r="CW141" s="169"/>
      <c r="CY141" s="76"/>
      <c r="CZ141" s="76"/>
    </row>
    <row r="142" spans="1:104" s="18" customFormat="1" ht="13.8" hidden="1" thickBot="1" x14ac:dyDescent="0.3">
      <c r="A142" s="100"/>
      <c r="B142" s="76" t="str">
        <f t="shared" si="4"/>
        <v/>
      </c>
      <c r="C142" s="77"/>
      <c r="D142" s="83"/>
      <c r="E142" s="83"/>
      <c r="F142" s="83"/>
      <c r="G142" s="76"/>
      <c r="H142" s="76"/>
      <c r="I142" s="76"/>
      <c r="J142" s="78"/>
      <c r="K142" s="78"/>
      <c r="L142" s="78"/>
      <c r="M142" s="221"/>
      <c r="N142" s="78"/>
      <c r="O142" s="78"/>
      <c r="P142" s="76"/>
      <c r="Q142" s="221"/>
      <c r="R142" s="221"/>
      <c r="S142" s="76"/>
      <c r="T142" s="76"/>
      <c r="U142" s="76"/>
      <c r="V142" s="222"/>
      <c r="W142" s="222"/>
      <c r="X142" s="222"/>
      <c r="Y142" s="79"/>
      <c r="Z142" s="79"/>
      <c r="AA142" s="223"/>
      <c r="AB142" s="223"/>
      <c r="AC142" s="76"/>
      <c r="AD142" s="76"/>
      <c r="AE142" s="221"/>
      <c r="AF142" s="221"/>
      <c r="AG142" s="79"/>
      <c r="AH142" s="102">
        <v>4</v>
      </c>
      <c r="AI142" s="103"/>
      <c r="AJ142" s="104"/>
      <c r="AK142" s="105"/>
      <c r="AL142" s="106"/>
      <c r="AM142" s="107"/>
      <c r="AN142" s="107"/>
      <c r="AO142" s="107"/>
      <c r="AP142" s="107"/>
      <c r="AQ142" s="108">
        <f>IF(AP142&lt;AM142,(AP142+1)-AM142,AP142-AM142)</f>
        <v>0</v>
      </c>
      <c r="AR142" s="108">
        <f>IF(AO142&lt;AN142,(AO142+1)-AN142,AO142-AN142)</f>
        <v>0</v>
      </c>
      <c r="AS142" s="109" t="str">
        <f>IF(AR142&lt;&gt;0,1,"")</f>
        <v/>
      </c>
      <c r="AT142" s="110" t="str">
        <f>IF(AM142&lt;&gt;0,AM142-(6/24)+1440,"")</f>
        <v/>
      </c>
      <c r="AU142" s="111"/>
      <c r="AV142" s="112"/>
      <c r="AW142" s="112"/>
      <c r="AX142" s="112"/>
      <c r="AY142" s="111"/>
      <c r="AZ142" s="217"/>
      <c r="BA142" s="111"/>
      <c r="BB142" s="111"/>
      <c r="BC142" s="113"/>
      <c r="BD142" s="112">
        <f>BC142*0.0004536</f>
        <v>0</v>
      </c>
      <c r="BE142" s="114"/>
      <c r="BF142" s="115"/>
      <c r="BG142" s="115"/>
      <c r="BH142" s="102"/>
      <c r="BI142" s="116"/>
      <c r="BJ142" s="116"/>
      <c r="BK142" s="116"/>
      <c r="BL142" s="116"/>
      <c r="BM142" s="117"/>
      <c r="BN142" s="117"/>
      <c r="BO142" s="117"/>
      <c r="BP142" s="118"/>
      <c r="BQ142" s="119"/>
      <c r="BR142" s="119"/>
      <c r="BS142" s="119"/>
      <c r="BT142" s="120"/>
      <c r="BU142" s="121"/>
      <c r="BV142" s="120"/>
      <c r="BW142" s="122"/>
      <c r="BX142" s="122"/>
      <c r="BY142" s="122"/>
      <c r="BZ142" s="122"/>
      <c r="CA142" s="122"/>
      <c r="CB142" s="122"/>
      <c r="CC142" s="122"/>
      <c r="CD142" s="122"/>
      <c r="CE142" s="122"/>
      <c r="CF142" s="122"/>
      <c r="CG142" s="122"/>
      <c r="CH142" s="122"/>
      <c r="CI142" s="213"/>
      <c r="CJ142" s="122"/>
      <c r="CK142" s="112">
        <f>((CJ142/3.8)*6.7)/1000</f>
        <v>0</v>
      </c>
      <c r="CL142" s="122"/>
      <c r="CM142" s="114">
        <f>((CL142*6.7)/1)/1000</f>
        <v>0</v>
      </c>
      <c r="CN142" s="114" t="str">
        <f>IF(A142="","",IF(CK142=0,CM142,CK142)/2.2)</f>
        <v/>
      </c>
      <c r="CO142" s="114" t="str">
        <f>IF(A142="","",(CP142/$BD$4))</f>
        <v/>
      </c>
      <c r="CP142" s="114" t="str">
        <f>IF(A142="","",IF(CJ142="",(AJ142*$BA$4),CJ142))</f>
        <v/>
      </c>
      <c r="CQ142" s="123"/>
      <c r="CR142" s="114">
        <f>AY142-BA142</f>
        <v>0</v>
      </c>
      <c r="CS142" s="122"/>
      <c r="CT142" s="202"/>
      <c r="CU142" s="203"/>
      <c r="CV142" s="203"/>
      <c r="CW142" s="204"/>
      <c r="CY142" s="76"/>
      <c r="CZ142" s="76"/>
    </row>
    <row r="143" spans="1:104" s="18" customFormat="1" ht="13.8" hidden="1" thickBot="1" x14ac:dyDescent="0.3">
      <c r="A143" s="124"/>
      <c r="B143" s="125" t="str">
        <f t="shared" si="4"/>
        <v/>
      </c>
      <c r="C143" s="126"/>
      <c r="D143" s="127"/>
      <c r="E143" s="127"/>
      <c r="F143" s="127"/>
      <c r="G143" s="127"/>
      <c r="H143" s="127"/>
      <c r="I143" s="128"/>
      <c r="J143" s="128"/>
      <c r="K143" s="128"/>
      <c r="L143" s="128"/>
      <c r="M143" s="224"/>
      <c r="N143" s="128"/>
      <c r="O143" s="128"/>
      <c r="P143" s="125"/>
      <c r="Q143" s="224"/>
      <c r="R143" s="224"/>
      <c r="S143" s="125"/>
      <c r="T143" s="125"/>
      <c r="U143" s="125"/>
      <c r="V143" s="225"/>
      <c r="W143" s="225"/>
      <c r="X143" s="225"/>
      <c r="Y143" s="129"/>
      <c r="Z143" s="129"/>
      <c r="AA143" s="226"/>
      <c r="AB143" s="226"/>
      <c r="AC143" s="125"/>
      <c r="AD143" s="125"/>
      <c r="AE143" s="224"/>
      <c r="AF143" s="224"/>
      <c r="AG143" s="130"/>
      <c r="AH143" s="238" t="s">
        <v>141</v>
      </c>
      <c r="AI143" s="239"/>
      <c r="AJ143" s="131"/>
      <c r="AK143" s="132"/>
      <c r="AL143" s="132"/>
      <c r="AM143" s="132"/>
      <c r="AN143" s="132"/>
      <c r="AO143" s="132"/>
      <c r="AP143" s="133"/>
      <c r="AQ143" s="133">
        <f>SUM(AQ139:AQ142)</f>
        <v>0.18749999999999994</v>
      </c>
      <c r="AR143" s="133">
        <f>SUM(AR139:AR142)</f>
        <v>0.15972222222222227</v>
      </c>
      <c r="AS143" s="134">
        <f>SUM(AS139:AS142)</f>
        <v>1</v>
      </c>
      <c r="AT143" s="134"/>
      <c r="AU143" s="132"/>
      <c r="AV143" s="135"/>
      <c r="AW143" s="135"/>
      <c r="AX143" s="135"/>
      <c r="AY143" s="132"/>
      <c r="AZ143" s="132"/>
      <c r="BA143" s="132"/>
      <c r="BB143" s="132"/>
      <c r="BC143" s="136"/>
      <c r="BD143" s="135"/>
      <c r="BE143" s="135"/>
      <c r="BF143" s="137"/>
      <c r="BG143" s="137"/>
      <c r="BH143" s="239"/>
      <c r="BI143" s="239"/>
      <c r="BJ143" s="239"/>
      <c r="BK143" s="138"/>
      <c r="BL143" s="138"/>
      <c r="BM143" s="138"/>
      <c r="BN143" s="138"/>
      <c r="BO143" s="138"/>
      <c r="BP143" s="139"/>
      <c r="BQ143" s="139"/>
      <c r="BR143" s="139"/>
      <c r="BS143" s="139"/>
      <c r="BT143" s="140"/>
      <c r="BU143" s="140"/>
      <c r="BV143" s="140"/>
      <c r="BW143" s="132"/>
      <c r="BX143" s="132"/>
      <c r="BY143" s="132"/>
      <c r="BZ143" s="132"/>
      <c r="CA143" s="132"/>
      <c r="CB143" s="132"/>
      <c r="CC143" s="132"/>
      <c r="CD143" s="132"/>
      <c r="CE143" s="132"/>
      <c r="CF143" s="132"/>
      <c r="CG143" s="132"/>
      <c r="CH143" s="132"/>
      <c r="CI143" s="214"/>
      <c r="CJ143" s="132"/>
      <c r="CK143" s="135">
        <f>SUM(CK139:CK142)</f>
        <v>49.169184210526318</v>
      </c>
      <c r="CL143" s="132"/>
      <c r="CM143" s="135">
        <f>SUM(CM139:CM142)</f>
        <v>0</v>
      </c>
      <c r="CN143" s="135">
        <f>SUM(CN139:CN142)</f>
        <v>22.349629186602868</v>
      </c>
      <c r="CO143" s="135">
        <f>SUM(CO139:CO142)</f>
        <v>7338.5397861453685</v>
      </c>
      <c r="CP143" s="135">
        <f>SUM(CP139:CP142)</f>
        <v>27887</v>
      </c>
      <c r="CQ143" s="135">
        <f>SUM(CQ139:CQ142)</f>
        <v>4.9629186602867748E-2</v>
      </c>
      <c r="CR143" s="132"/>
      <c r="CS143" s="132"/>
      <c r="CT143" s="132"/>
      <c r="CU143" s="132"/>
      <c r="CV143" s="132"/>
      <c r="CW143" s="141"/>
      <c r="CY143" s="214"/>
      <c r="CZ143" s="214"/>
    </row>
    <row r="144" spans="1:104" s="18" customFormat="1" ht="13.8" thickBot="1" x14ac:dyDescent="0.3">
      <c r="A144" s="50">
        <v>3792</v>
      </c>
      <c r="B144" s="51" t="str">
        <f t="shared" ref="B144:B163" si="5">IF(AJ144="","",A144&amp;"-"&amp;AJ144&amp;"-"&amp;AH144)</f>
        <v>3792-4132-1</v>
      </c>
      <c r="C144" s="52">
        <v>57</v>
      </c>
      <c r="D144" s="53" t="s">
        <v>253</v>
      </c>
      <c r="E144" s="53" t="s">
        <v>284</v>
      </c>
      <c r="F144" s="53" t="s">
        <v>586</v>
      </c>
      <c r="G144" s="53" t="s">
        <v>587</v>
      </c>
      <c r="H144" s="53" t="s">
        <v>361</v>
      </c>
      <c r="I144" s="70" t="s">
        <v>213</v>
      </c>
      <c r="J144" s="54"/>
      <c r="K144" s="54"/>
      <c r="L144" s="54"/>
      <c r="M144" s="218"/>
      <c r="N144" s="54"/>
      <c r="O144" s="54"/>
      <c r="P144" s="51"/>
      <c r="Q144" s="218"/>
      <c r="R144" s="218"/>
      <c r="S144" s="51"/>
      <c r="T144" s="51"/>
      <c r="U144" s="51"/>
      <c r="V144" s="219"/>
      <c r="W144" s="219"/>
      <c r="X144" s="220"/>
      <c r="Y144" s="55"/>
      <c r="Z144" s="55"/>
      <c r="AA144" s="219"/>
      <c r="AB144" s="219"/>
      <c r="AC144" s="51"/>
      <c r="AD144" s="51"/>
      <c r="AE144" s="218"/>
      <c r="AF144" s="218"/>
      <c r="AG144" s="55"/>
      <c r="AH144" s="56">
        <v>1</v>
      </c>
      <c r="AI144" s="57">
        <v>44338</v>
      </c>
      <c r="AJ144" s="58" t="s">
        <v>304</v>
      </c>
      <c r="AK144" s="59" t="s">
        <v>216</v>
      </c>
      <c r="AL144" s="59" t="s">
        <v>208</v>
      </c>
      <c r="AM144" s="60">
        <v>0.59375</v>
      </c>
      <c r="AN144" s="60">
        <v>0.61111111111111105</v>
      </c>
      <c r="AO144" s="60">
        <v>0.74652777777777779</v>
      </c>
      <c r="AP144" s="60">
        <v>0.75</v>
      </c>
      <c r="AQ144" s="61">
        <f>IF(AP144&lt;AM144,(AP144+1)-AM144,AP144-AM144)</f>
        <v>0.15625</v>
      </c>
      <c r="AR144" s="61">
        <f>IF(AO144&lt;AN144,(AO144+1)-AN144,AO144-AN144)</f>
        <v>0.13541666666666674</v>
      </c>
      <c r="AS144" s="62">
        <f>IF(AR144&lt;&gt;0,1,"")</f>
        <v>1</v>
      </c>
      <c r="AT144" s="63">
        <f>IF(AM144&lt;&gt;0,AM144-(6/24)+1440,"")</f>
        <v>1440.34375</v>
      </c>
      <c r="AU144" s="88">
        <v>18.899999999999999</v>
      </c>
      <c r="AV144" s="65"/>
      <c r="AW144" s="65"/>
      <c r="AX144" s="65"/>
      <c r="AY144" s="64">
        <v>24.6</v>
      </c>
      <c r="AZ144" s="216"/>
      <c r="BA144" s="88">
        <v>5</v>
      </c>
      <c r="BB144" s="66"/>
      <c r="BC144" s="90" t="s">
        <v>588</v>
      </c>
      <c r="BD144" s="89">
        <f>BC144*0.0004536</f>
        <v>39.537590399999999</v>
      </c>
      <c r="BE144" s="67"/>
      <c r="BF144" s="68"/>
      <c r="BG144" s="68"/>
      <c r="BH144" s="69">
        <v>3</v>
      </c>
      <c r="BI144" s="70"/>
      <c r="BJ144" s="70"/>
      <c r="BK144" s="70"/>
      <c r="BL144" s="70"/>
      <c r="BM144" s="71"/>
      <c r="BN144" s="71"/>
      <c r="BO144" s="71"/>
      <c r="BP144" s="72">
        <v>3</v>
      </c>
      <c r="BQ144" s="73"/>
      <c r="BR144" s="73"/>
      <c r="BS144" s="73"/>
      <c r="BT144" s="74"/>
      <c r="BU144" s="75"/>
      <c r="BV144" s="74"/>
      <c r="BW144" s="51"/>
      <c r="BX144" s="51"/>
      <c r="BY144" s="51"/>
      <c r="BZ144" s="51"/>
      <c r="CA144" s="51"/>
      <c r="CB144" s="51"/>
      <c r="CC144" s="51"/>
      <c r="CD144" s="51"/>
      <c r="CE144" s="51"/>
      <c r="CF144" s="51"/>
      <c r="CG144" s="51"/>
      <c r="CH144" s="51"/>
      <c r="CI144" s="212">
        <v>39.619999999999997</v>
      </c>
      <c r="CJ144" s="51"/>
      <c r="CK144" s="65">
        <f>((CJ144/3.8)*6.7)/1000</f>
        <v>0</v>
      </c>
      <c r="CL144" s="51">
        <v>6213</v>
      </c>
      <c r="CM144" s="67">
        <f>((CL144*6.7)/1)/1000</f>
        <v>41.627099999999999</v>
      </c>
      <c r="CN144" s="67">
        <f>IF(A144="","",IF(CK144=0,CM144,CK144)/2.2)</f>
        <v>18.921409090909087</v>
      </c>
      <c r="CO144" s="67">
        <f>IF(A144="","",(CP144/$BD$4))</f>
        <v>493211.91030280764</v>
      </c>
      <c r="CP144" s="67">
        <f>IF(A144="","",IF(CJ144="",(AJ144*$BA$4),CJ144))</f>
        <v>1874242.1439999999</v>
      </c>
      <c r="CQ144" s="64">
        <f>CN144-AU144</f>
        <v>2.1409090909088491E-2</v>
      </c>
      <c r="CR144" s="67">
        <f>AY144-BA144</f>
        <v>19.600000000000001</v>
      </c>
      <c r="CS144" s="155"/>
      <c r="CT144" s="199"/>
      <c r="CU144" s="200"/>
      <c r="CV144" s="200"/>
      <c r="CW144" s="201"/>
      <c r="CY144" s="228" t="s">
        <v>697</v>
      </c>
      <c r="CZ144" s="228"/>
    </row>
    <row r="145" spans="1:104" s="18" customFormat="1" ht="13.8" hidden="1" thickBot="1" x14ac:dyDescent="0.3">
      <c r="A145" s="100"/>
      <c r="B145" s="76" t="str">
        <f t="shared" si="5"/>
        <v/>
      </c>
      <c r="C145" s="77"/>
      <c r="D145" s="83"/>
      <c r="E145" s="83"/>
      <c r="F145" s="83"/>
      <c r="G145" s="83"/>
      <c r="H145" s="76"/>
      <c r="I145" s="76"/>
      <c r="J145" s="78"/>
      <c r="K145" s="78"/>
      <c r="L145" s="78"/>
      <c r="M145" s="221"/>
      <c r="N145" s="78"/>
      <c r="O145" s="78"/>
      <c r="P145" s="76"/>
      <c r="Q145" s="221"/>
      <c r="R145" s="221"/>
      <c r="S145" s="76"/>
      <c r="T145" s="76"/>
      <c r="U145" s="76"/>
      <c r="V145" s="222"/>
      <c r="W145" s="222"/>
      <c r="X145" s="222"/>
      <c r="Y145" s="79"/>
      <c r="Z145" s="79"/>
      <c r="AA145" s="223"/>
      <c r="AB145" s="223"/>
      <c r="AC145" s="76"/>
      <c r="AD145" s="76"/>
      <c r="AE145" s="221"/>
      <c r="AF145" s="221"/>
      <c r="AG145" s="79"/>
      <c r="AH145" s="80">
        <v>2</v>
      </c>
      <c r="AI145" s="81"/>
      <c r="AJ145" s="82"/>
      <c r="AK145" s="83"/>
      <c r="AL145" s="83"/>
      <c r="AM145" s="84"/>
      <c r="AN145" s="84"/>
      <c r="AO145" s="84"/>
      <c r="AP145" s="84"/>
      <c r="AQ145" s="229">
        <f>IF(AP145&lt;AM145,(AP145+1)-AM145,AP145-AM145)</f>
        <v>0</v>
      </c>
      <c r="AR145" s="231">
        <f>IF(AO145&lt;AN145,(AO145+1)-AN145,AO145-AN145)</f>
        <v>0</v>
      </c>
      <c r="AS145" s="86" t="str">
        <f>IF(AR145&lt;&gt;0,1,"")</f>
        <v/>
      </c>
      <c r="AT145" s="87" t="str">
        <f>IF(AM145&lt;&gt;0,AM145-(6/24)+1440,"")</f>
        <v/>
      </c>
      <c r="AU145" s="230"/>
      <c r="AV145" s="89"/>
      <c r="AW145" s="89"/>
      <c r="AX145" s="89"/>
      <c r="AY145" s="88"/>
      <c r="AZ145" s="89"/>
      <c r="BA145" s="88"/>
      <c r="BB145" s="88"/>
      <c r="BC145" s="90"/>
      <c r="BD145" s="89">
        <f>BC145*0.0004536</f>
        <v>0</v>
      </c>
      <c r="BE145" s="91"/>
      <c r="BF145" s="92"/>
      <c r="BG145" s="92"/>
      <c r="BH145" s="80">
        <v>4</v>
      </c>
      <c r="BI145" s="93"/>
      <c r="BJ145" s="93"/>
      <c r="BK145" s="93"/>
      <c r="BL145" s="93"/>
      <c r="BM145" s="94"/>
      <c r="BN145" s="94"/>
      <c r="BO145" s="94"/>
      <c r="BP145" s="95">
        <v>4</v>
      </c>
      <c r="BQ145" s="96"/>
      <c r="BR145" s="96"/>
      <c r="BS145" s="96"/>
      <c r="BT145" s="97"/>
      <c r="BU145" s="98"/>
      <c r="BV145" s="97"/>
      <c r="BW145" s="76"/>
      <c r="BX145" s="76"/>
      <c r="BY145" s="76"/>
      <c r="BZ145" s="76"/>
      <c r="CA145" s="76"/>
      <c r="CB145" s="76"/>
      <c r="CC145" s="76"/>
      <c r="CD145" s="76"/>
      <c r="CE145" s="76"/>
      <c r="CF145" s="76"/>
      <c r="CG145" s="76"/>
      <c r="CH145" s="76"/>
      <c r="CI145" s="212"/>
      <c r="CJ145" s="76"/>
      <c r="CK145" s="89">
        <f>((CJ145/3.8)*6.7)/1000</f>
        <v>0</v>
      </c>
      <c r="CL145" s="76"/>
      <c r="CM145" s="91">
        <f>((CL145*6.7)/1)/1000</f>
        <v>0</v>
      </c>
      <c r="CN145" s="91" t="str">
        <f>IF(A145="","",IF(CK145=0,CM145,CK145)/2.2)</f>
        <v/>
      </c>
      <c r="CO145" s="91" t="str">
        <f>IF(A145="","",(CP145/$BD$4))</f>
        <v/>
      </c>
      <c r="CP145" s="91" t="str">
        <f>IF(A145="","",IF(CJ145="",(AJ145*$BA$4),CJ145))</f>
        <v/>
      </c>
      <c r="CQ145" s="99"/>
      <c r="CR145" s="91">
        <f>AY145-BA145</f>
        <v>0</v>
      </c>
      <c r="CS145" s="168"/>
      <c r="CT145" s="81"/>
      <c r="CU145" s="192"/>
      <c r="CV145" s="192"/>
      <c r="CW145" s="169"/>
      <c r="CY145" s="83"/>
      <c r="CZ145" s="83"/>
    </row>
    <row r="146" spans="1:104" s="18" customFormat="1" ht="13.8" hidden="1" thickBot="1" x14ac:dyDescent="0.3">
      <c r="A146" s="100"/>
      <c r="B146" s="76" t="str">
        <f t="shared" si="5"/>
        <v/>
      </c>
      <c r="C146" s="77"/>
      <c r="D146" s="83"/>
      <c r="E146" s="83"/>
      <c r="F146" s="83"/>
      <c r="G146" s="76"/>
      <c r="H146" s="76"/>
      <c r="I146" s="76"/>
      <c r="J146" s="78"/>
      <c r="K146" s="78"/>
      <c r="L146" s="78"/>
      <c r="M146" s="221"/>
      <c r="N146" s="78"/>
      <c r="O146" s="78"/>
      <c r="P146" s="76"/>
      <c r="Q146" s="221"/>
      <c r="R146" s="221"/>
      <c r="S146" s="76"/>
      <c r="T146" s="76"/>
      <c r="U146" s="76"/>
      <c r="V146" s="222"/>
      <c r="W146" s="222"/>
      <c r="X146" s="222"/>
      <c r="Y146" s="79"/>
      <c r="Z146" s="79"/>
      <c r="AA146" s="223"/>
      <c r="AB146" s="223"/>
      <c r="AC146" s="76"/>
      <c r="AD146" s="76"/>
      <c r="AE146" s="221"/>
      <c r="AF146" s="221"/>
      <c r="AG146" s="79"/>
      <c r="AH146" s="80">
        <v>3</v>
      </c>
      <c r="AI146" s="81"/>
      <c r="AJ146" s="82"/>
      <c r="AK146" s="83"/>
      <c r="AL146" s="83"/>
      <c r="AM146" s="84"/>
      <c r="AN146" s="84"/>
      <c r="AO146" s="84"/>
      <c r="AP146" s="84"/>
      <c r="AQ146" s="85">
        <f>IF(AP146&lt;AM146,(AP146+1)-AM146,AP146-AM146)</f>
        <v>0</v>
      </c>
      <c r="AR146" s="85">
        <f>IF(AO146&lt;AN146,(AO146+1)-AN146,AO146-AN146)</f>
        <v>0</v>
      </c>
      <c r="AS146" s="86" t="str">
        <f>IF(AR146&lt;&gt;0,1,"")</f>
        <v/>
      </c>
      <c r="AT146" s="87" t="str">
        <f>IF(AM146&lt;&gt;0,AM146-(6/24)+1440,"")</f>
        <v/>
      </c>
      <c r="AU146" s="88"/>
      <c r="AV146" s="89"/>
      <c r="AW146" s="89"/>
      <c r="AX146" s="89"/>
      <c r="AY146" s="88"/>
      <c r="AZ146" s="89"/>
      <c r="BA146" s="88"/>
      <c r="BB146" s="88"/>
      <c r="BC146" s="101"/>
      <c r="BD146" s="89">
        <f>BC146*0.0004536</f>
        <v>0</v>
      </c>
      <c r="BE146" s="91"/>
      <c r="BF146" s="92"/>
      <c r="BG146" s="92"/>
      <c r="BH146" s="80"/>
      <c r="BI146" s="93"/>
      <c r="BJ146" s="93"/>
      <c r="BK146" s="93"/>
      <c r="BL146" s="93"/>
      <c r="BM146" s="94"/>
      <c r="BN146" s="94"/>
      <c r="BO146" s="94"/>
      <c r="BP146" s="95"/>
      <c r="BQ146" s="96"/>
      <c r="BR146" s="96"/>
      <c r="BS146" s="96"/>
      <c r="BT146" s="97"/>
      <c r="BU146" s="98"/>
      <c r="BV146" s="97"/>
      <c r="BW146" s="76"/>
      <c r="BX146" s="76"/>
      <c r="BY146" s="76"/>
      <c r="BZ146" s="76"/>
      <c r="CA146" s="76"/>
      <c r="CB146" s="76"/>
      <c r="CC146" s="76"/>
      <c r="CD146" s="76"/>
      <c r="CE146" s="76"/>
      <c r="CF146" s="76"/>
      <c r="CG146" s="76"/>
      <c r="CH146" s="76"/>
      <c r="CI146" s="212"/>
      <c r="CJ146" s="76"/>
      <c r="CK146" s="89">
        <f>((CJ146/3.8)*6.7)/1000</f>
        <v>0</v>
      </c>
      <c r="CL146" s="76"/>
      <c r="CM146" s="91">
        <f>((CL146*6.7)/1)/1000</f>
        <v>0</v>
      </c>
      <c r="CN146" s="91" t="str">
        <f>IF(A146="","",IF(CK146=0,CM146,CK146)/2.2)</f>
        <v/>
      </c>
      <c r="CO146" s="91" t="str">
        <f>IF(A146="","",(CP146/$BD$4))</f>
        <v/>
      </c>
      <c r="CP146" s="91" t="str">
        <f>IF(A146="","",IF(CJ146="",(AJ146*$BA$4),CJ146))</f>
        <v/>
      </c>
      <c r="CQ146" s="99"/>
      <c r="CR146" s="91">
        <f>AY146-BA146</f>
        <v>0</v>
      </c>
      <c r="CS146" s="76"/>
      <c r="CT146" s="81"/>
      <c r="CU146" s="192"/>
      <c r="CV146" s="192"/>
      <c r="CW146" s="169"/>
      <c r="CY146" s="76"/>
      <c r="CZ146" s="76"/>
    </row>
    <row r="147" spans="1:104" s="18" customFormat="1" ht="13.8" hidden="1" thickBot="1" x14ac:dyDescent="0.3">
      <c r="A147" s="100"/>
      <c r="B147" s="76" t="str">
        <f t="shared" si="5"/>
        <v/>
      </c>
      <c r="C147" s="77"/>
      <c r="D147" s="83"/>
      <c r="E147" s="83"/>
      <c r="F147" s="83"/>
      <c r="G147" s="76"/>
      <c r="H147" s="76"/>
      <c r="I147" s="76"/>
      <c r="J147" s="78"/>
      <c r="K147" s="78"/>
      <c r="L147" s="78"/>
      <c r="M147" s="221"/>
      <c r="N147" s="78"/>
      <c r="O147" s="78"/>
      <c r="P147" s="76"/>
      <c r="Q147" s="221"/>
      <c r="R147" s="221"/>
      <c r="S147" s="76"/>
      <c r="T147" s="76"/>
      <c r="U147" s="76"/>
      <c r="V147" s="222"/>
      <c r="W147" s="222"/>
      <c r="X147" s="222"/>
      <c r="Y147" s="79"/>
      <c r="Z147" s="79"/>
      <c r="AA147" s="223"/>
      <c r="AB147" s="223"/>
      <c r="AC147" s="76"/>
      <c r="AD147" s="76"/>
      <c r="AE147" s="221"/>
      <c r="AF147" s="221"/>
      <c r="AG147" s="79"/>
      <c r="AH147" s="102">
        <v>4</v>
      </c>
      <c r="AI147" s="103"/>
      <c r="AJ147" s="104"/>
      <c r="AK147" s="105"/>
      <c r="AL147" s="106"/>
      <c r="AM147" s="107"/>
      <c r="AN147" s="107"/>
      <c r="AO147" s="107"/>
      <c r="AP147" s="107"/>
      <c r="AQ147" s="108">
        <f>IF(AP147&lt;AM147,(AP147+1)-AM147,AP147-AM147)</f>
        <v>0</v>
      </c>
      <c r="AR147" s="108">
        <f>IF(AO147&lt;AN147,(AO147+1)-AN147,AO147-AN147)</f>
        <v>0</v>
      </c>
      <c r="AS147" s="109" t="str">
        <f>IF(AR147&lt;&gt;0,1,"")</f>
        <v/>
      </c>
      <c r="AT147" s="110" t="str">
        <f>IF(AM147&lt;&gt;0,AM147-(6/24)+1440,"")</f>
        <v/>
      </c>
      <c r="AU147" s="111"/>
      <c r="AV147" s="112"/>
      <c r="AW147" s="112"/>
      <c r="AX147" s="112"/>
      <c r="AY147" s="111"/>
      <c r="AZ147" s="217"/>
      <c r="BA147" s="111"/>
      <c r="BB147" s="111"/>
      <c r="BC147" s="113"/>
      <c r="BD147" s="112">
        <f>BC147*0.0004536</f>
        <v>0</v>
      </c>
      <c r="BE147" s="114"/>
      <c r="BF147" s="115"/>
      <c r="BG147" s="115"/>
      <c r="BH147" s="102"/>
      <c r="BI147" s="116"/>
      <c r="BJ147" s="116"/>
      <c r="BK147" s="116"/>
      <c r="BL147" s="116"/>
      <c r="BM147" s="117"/>
      <c r="BN147" s="117"/>
      <c r="BO147" s="117"/>
      <c r="BP147" s="118"/>
      <c r="BQ147" s="119"/>
      <c r="BR147" s="119"/>
      <c r="BS147" s="119"/>
      <c r="BT147" s="120"/>
      <c r="BU147" s="121"/>
      <c r="BV147" s="120"/>
      <c r="BW147" s="122"/>
      <c r="BX147" s="122"/>
      <c r="BY147" s="122"/>
      <c r="BZ147" s="122"/>
      <c r="CA147" s="122"/>
      <c r="CB147" s="122"/>
      <c r="CC147" s="122"/>
      <c r="CD147" s="122"/>
      <c r="CE147" s="122"/>
      <c r="CF147" s="122"/>
      <c r="CG147" s="122"/>
      <c r="CH147" s="122"/>
      <c r="CI147" s="213"/>
      <c r="CJ147" s="122"/>
      <c r="CK147" s="112">
        <f>((CJ147/3.8)*6.7)/1000</f>
        <v>0</v>
      </c>
      <c r="CL147" s="122"/>
      <c r="CM147" s="114">
        <f>((CL147*6.7)/1)/1000</f>
        <v>0</v>
      </c>
      <c r="CN147" s="114" t="str">
        <f>IF(A147="","",IF(CK147=0,CM147,CK147)/2.2)</f>
        <v/>
      </c>
      <c r="CO147" s="114" t="str">
        <f>IF(A147="","",(CP147/$BD$4))</f>
        <v/>
      </c>
      <c r="CP147" s="114" t="str">
        <f>IF(A147="","",IF(CJ147="",(AJ147*$BA$4),CJ147))</f>
        <v/>
      </c>
      <c r="CQ147" s="123"/>
      <c r="CR147" s="114">
        <f>AY147-BA147</f>
        <v>0</v>
      </c>
      <c r="CS147" s="122"/>
      <c r="CT147" s="202"/>
      <c r="CU147" s="203"/>
      <c r="CV147" s="203"/>
      <c r="CW147" s="204"/>
      <c r="CY147" s="76"/>
      <c r="CZ147" s="76"/>
    </row>
    <row r="148" spans="1:104" s="18" customFormat="1" ht="13.8" hidden="1" thickBot="1" x14ac:dyDescent="0.3">
      <c r="A148" s="124"/>
      <c r="B148" s="125" t="str">
        <f t="shared" si="5"/>
        <v/>
      </c>
      <c r="C148" s="126"/>
      <c r="D148" s="127"/>
      <c r="E148" s="127"/>
      <c r="F148" s="127"/>
      <c r="G148" s="127"/>
      <c r="H148" s="127"/>
      <c r="I148" s="128"/>
      <c r="J148" s="128"/>
      <c r="K148" s="128"/>
      <c r="L148" s="128"/>
      <c r="M148" s="224"/>
      <c r="N148" s="128"/>
      <c r="O148" s="128"/>
      <c r="P148" s="125"/>
      <c r="Q148" s="224"/>
      <c r="R148" s="224"/>
      <c r="S148" s="125"/>
      <c r="T148" s="125"/>
      <c r="U148" s="125"/>
      <c r="V148" s="225"/>
      <c r="W148" s="225"/>
      <c r="X148" s="225"/>
      <c r="Y148" s="129"/>
      <c r="Z148" s="129"/>
      <c r="AA148" s="226"/>
      <c r="AB148" s="226"/>
      <c r="AC148" s="125"/>
      <c r="AD148" s="125"/>
      <c r="AE148" s="224"/>
      <c r="AF148" s="224"/>
      <c r="AG148" s="130"/>
      <c r="AH148" s="238" t="s">
        <v>141</v>
      </c>
      <c r="AI148" s="239"/>
      <c r="AJ148" s="131"/>
      <c r="AK148" s="132"/>
      <c r="AL148" s="132"/>
      <c r="AM148" s="132"/>
      <c r="AN148" s="132"/>
      <c r="AO148" s="132"/>
      <c r="AP148" s="133"/>
      <c r="AQ148" s="133">
        <f>SUM(AQ144:AQ147)</f>
        <v>0.15625</v>
      </c>
      <c r="AR148" s="133">
        <f>SUM(AR144:AR147)</f>
        <v>0.13541666666666674</v>
      </c>
      <c r="AS148" s="134">
        <f>SUM(AS144:AS147)</f>
        <v>1</v>
      </c>
      <c r="AT148" s="134"/>
      <c r="AU148" s="132"/>
      <c r="AV148" s="135"/>
      <c r="AW148" s="135"/>
      <c r="AX148" s="135"/>
      <c r="AY148" s="132"/>
      <c r="AZ148" s="132"/>
      <c r="BA148" s="132"/>
      <c r="BB148" s="132"/>
      <c r="BC148" s="136"/>
      <c r="BD148" s="135"/>
      <c r="BE148" s="135"/>
      <c r="BF148" s="137"/>
      <c r="BG148" s="137"/>
      <c r="BH148" s="239"/>
      <c r="BI148" s="239"/>
      <c r="BJ148" s="239"/>
      <c r="BK148" s="138"/>
      <c r="BL148" s="138"/>
      <c r="BM148" s="138"/>
      <c r="BN148" s="138"/>
      <c r="BO148" s="138"/>
      <c r="BP148" s="139"/>
      <c r="BQ148" s="139"/>
      <c r="BR148" s="139"/>
      <c r="BS148" s="139"/>
      <c r="BT148" s="140"/>
      <c r="BU148" s="140"/>
      <c r="BV148" s="140"/>
      <c r="BW148" s="132"/>
      <c r="BX148" s="132"/>
      <c r="BY148" s="132"/>
      <c r="BZ148" s="132"/>
      <c r="CA148" s="132"/>
      <c r="CB148" s="132"/>
      <c r="CC148" s="132"/>
      <c r="CD148" s="132"/>
      <c r="CE148" s="132"/>
      <c r="CF148" s="132"/>
      <c r="CG148" s="132"/>
      <c r="CH148" s="132"/>
      <c r="CI148" s="214"/>
      <c r="CJ148" s="132"/>
      <c r="CK148" s="135">
        <f>SUM(CK144:CK147)</f>
        <v>0</v>
      </c>
      <c r="CL148" s="132"/>
      <c r="CM148" s="135">
        <f>SUM(CM144:CM147)</f>
        <v>41.627099999999999</v>
      </c>
      <c r="CN148" s="135">
        <f>SUM(CN144:CN147)</f>
        <v>18.921409090909087</v>
      </c>
      <c r="CO148" s="135">
        <f>SUM(CO144:CO147)</f>
        <v>493211.91030280764</v>
      </c>
      <c r="CP148" s="135">
        <f>SUM(CP144:CP147)</f>
        <v>1874242.1439999999</v>
      </c>
      <c r="CQ148" s="135">
        <f>SUM(CQ144:CQ147)</f>
        <v>2.1409090909088491E-2</v>
      </c>
      <c r="CR148" s="132"/>
      <c r="CS148" s="132"/>
      <c r="CT148" s="132"/>
      <c r="CU148" s="132"/>
      <c r="CV148" s="132"/>
      <c r="CW148" s="141"/>
      <c r="CY148" s="214"/>
      <c r="CZ148" s="214"/>
    </row>
    <row r="149" spans="1:104" s="18" customFormat="1" x14ac:dyDescent="0.25">
      <c r="A149" s="50">
        <v>3793</v>
      </c>
      <c r="B149" s="51" t="str">
        <f t="shared" si="5"/>
        <v>3793-4137-1</v>
      </c>
      <c r="C149" s="52">
        <v>57</v>
      </c>
      <c r="D149" s="53" t="s">
        <v>397</v>
      </c>
      <c r="E149" s="53" t="s">
        <v>254</v>
      </c>
      <c r="F149" s="53" t="s">
        <v>296</v>
      </c>
      <c r="G149" s="53" t="s">
        <v>274</v>
      </c>
      <c r="H149" s="53"/>
      <c r="I149" s="70"/>
      <c r="J149" s="54"/>
      <c r="K149" s="54"/>
      <c r="L149" s="54"/>
      <c r="M149" s="218"/>
      <c r="N149" s="54"/>
      <c r="O149" s="54"/>
      <c r="P149" s="51"/>
      <c r="Q149" s="218"/>
      <c r="R149" s="218"/>
      <c r="S149" s="51"/>
      <c r="T149" s="51"/>
      <c r="U149" s="51"/>
      <c r="V149" s="219"/>
      <c r="W149" s="219"/>
      <c r="X149" s="220"/>
      <c r="Y149" s="55"/>
      <c r="Z149" s="55"/>
      <c r="AA149" s="219"/>
      <c r="AB149" s="219"/>
      <c r="AC149" s="51"/>
      <c r="AD149" s="51"/>
      <c r="AE149" s="218"/>
      <c r="AF149" s="218"/>
      <c r="AG149" s="55"/>
      <c r="AH149" s="56">
        <v>1</v>
      </c>
      <c r="AI149" s="57">
        <v>44338</v>
      </c>
      <c r="AJ149" s="58" t="s">
        <v>298</v>
      </c>
      <c r="AK149" s="59" t="s">
        <v>208</v>
      </c>
      <c r="AL149" s="59" t="s">
        <v>216</v>
      </c>
      <c r="AM149" s="60">
        <v>0.8125</v>
      </c>
      <c r="AN149" s="60">
        <v>0.81944444444444453</v>
      </c>
      <c r="AO149" s="60">
        <v>0.94791666666666663</v>
      </c>
      <c r="AP149" s="60">
        <v>0.95833333333333337</v>
      </c>
      <c r="AQ149" s="61">
        <f>IF(AP149&lt;AM149,(AP149+1)-AM149,AP149-AM149)</f>
        <v>0.14583333333333337</v>
      </c>
      <c r="AR149" s="61">
        <f>IF(AO149&lt;AN149,(AO149+1)-AN149,AO149-AN149)</f>
        <v>0.1284722222222221</v>
      </c>
      <c r="AS149" s="62">
        <f>IF(AR149&lt;&gt;0,1,"")</f>
        <v>1</v>
      </c>
      <c r="AT149" s="63">
        <f>IF(AM149&lt;&gt;0,AM149-(6/24)+1440,"")</f>
        <v>1440.5625</v>
      </c>
      <c r="AU149" s="88">
        <v>20.3</v>
      </c>
      <c r="AV149" s="65"/>
      <c r="AW149" s="65"/>
      <c r="AX149" s="65"/>
      <c r="AY149" s="64">
        <v>25.2</v>
      </c>
      <c r="AZ149" s="216"/>
      <c r="BA149" s="88">
        <v>7.6</v>
      </c>
      <c r="BB149" s="66"/>
      <c r="BC149" s="90" t="s">
        <v>608</v>
      </c>
      <c r="BD149" s="89">
        <f>BC149*0.0004536</f>
        <v>33.961032000000003</v>
      </c>
      <c r="BE149" s="67"/>
      <c r="BF149" s="68"/>
      <c r="BG149" s="68"/>
      <c r="BH149" s="69">
        <v>3</v>
      </c>
      <c r="BI149" s="70"/>
      <c r="BJ149" s="70"/>
      <c r="BK149" s="70"/>
      <c r="BL149" s="70"/>
      <c r="BM149" s="71"/>
      <c r="BN149" s="71"/>
      <c r="BO149" s="71"/>
      <c r="BP149" s="72">
        <v>3</v>
      </c>
      <c r="BQ149" s="73"/>
      <c r="BR149" s="73"/>
      <c r="BS149" s="73"/>
      <c r="BT149" s="74"/>
      <c r="BU149" s="75"/>
      <c r="BV149" s="74"/>
      <c r="BW149" s="51"/>
      <c r="BX149" s="51"/>
      <c r="BY149" s="51"/>
      <c r="BZ149" s="51"/>
      <c r="CA149" s="51"/>
      <c r="CB149" s="51"/>
      <c r="CC149" s="51"/>
      <c r="CD149" s="51"/>
      <c r="CE149" s="51"/>
      <c r="CF149" s="51"/>
      <c r="CG149" s="51"/>
      <c r="CH149" s="51"/>
      <c r="CI149" s="212">
        <v>34.031999999999996</v>
      </c>
      <c r="CJ149" s="51"/>
      <c r="CK149" s="65">
        <f>((CJ149/3.8)*6.7)/1000</f>
        <v>0</v>
      </c>
      <c r="CL149" s="51">
        <v>6704</v>
      </c>
      <c r="CM149" s="67">
        <f>((CL149*6.7)/1)/1000</f>
        <v>44.916800000000002</v>
      </c>
      <c r="CN149" s="67">
        <f>IF(A149="","",IF(CK149=0,CM149,CK149)/2.2)</f>
        <v>20.416727272727272</v>
      </c>
      <c r="CO149" s="67">
        <f>IF(A149="","",(CP149/$BD$4))</f>
        <v>493808.73013618472</v>
      </c>
      <c r="CP149" s="67">
        <f>IF(A149="","",IF(CJ149="",(AJ149*$BA$4),CJ149))</f>
        <v>1876510.1040000001</v>
      </c>
      <c r="CQ149" s="64">
        <f>CN149-AU149</f>
        <v>0.11672727272727101</v>
      </c>
      <c r="CR149" s="67">
        <f>AY149-BA149</f>
        <v>17.600000000000001</v>
      </c>
      <c r="CS149" s="155"/>
      <c r="CT149" s="199"/>
      <c r="CU149" s="200"/>
      <c r="CV149" s="200"/>
      <c r="CW149" s="201"/>
      <c r="CY149" s="228" t="s">
        <v>697</v>
      </c>
      <c r="CZ149" s="228"/>
    </row>
    <row r="150" spans="1:104" s="18" customFormat="1" ht="13.8" thickBot="1" x14ac:dyDescent="0.3">
      <c r="A150" s="100">
        <v>3793</v>
      </c>
      <c r="B150" s="76" t="str">
        <f t="shared" si="5"/>
        <v>3793-4136-2</v>
      </c>
      <c r="C150" s="77">
        <v>57</v>
      </c>
      <c r="D150" s="83" t="s">
        <v>397</v>
      </c>
      <c r="E150" s="83" t="s">
        <v>254</v>
      </c>
      <c r="F150" s="83" t="s">
        <v>296</v>
      </c>
      <c r="G150" s="83" t="s">
        <v>274</v>
      </c>
      <c r="H150" s="76"/>
      <c r="I150" s="76"/>
      <c r="J150" s="78"/>
      <c r="K150" s="78"/>
      <c r="L150" s="78"/>
      <c r="M150" s="221"/>
      <c r="N150" s="78"/>
      <c r="O150" s="78"/>
      <c r="P150" s="76"/>
      <c r="Q150" s="221"/>
      <c r="R150" s="221"/>
      <c r="S150" s="76"/>
      <c r="T150" s="76"/>
      <c r="U150" s="76"/>
      <c r="V150" s="222"/>
      <c r="W150" s="222"/>
      <c r="X150" s="222"/>
      <c r="Y150" s="79"/>
      <c r="Z150" s="79"/>
      <c r="AA150" s="223"/>
      <c r="AB150" s="223"/>
      <c r="AC150" s="76"/>
      <c r="AD150" s="76"/>
      <c r="AE150" s="221"/>
      <c r="AF150" s="221"/>
      <c r="AG150" s="79"/>
      <c r="AH150" s="80">
        <v>2</v>
      </c>
      <c r="AI150" s="81">
        <v>44339</v>
      </c>
      <c r="AJ150" s="82" t="s">
        <v>299</v>
      </c>
      <c r="AK150" s="83" t="s">
        <v>216</v>
      </c>
      <c r="AL150" s="83" t="s">
        <v>208</v>
      </c>
      <c r="AM150" s="84">
        <v>1.3888888888888888E-2</v>
      </c>
      <c r="AN150" s="84">
        <v>2.7777777777777776E-2</v>
      </c>
      <c r="AO150" s="84">
        <v>0.17013888888888887</v>
      </c>
      <c r="AP150" s="84">
        <v>0.18055555555555555</v>
      </c>
      <c r="AQ150" s="229">
        <f>IF(AP150&lt;AM150,(AP150+1)-AM150,AP150-AM150)</f>
        <v>0.16666666666666666</v>
      </c>
      <c r="AR150" s="256">
        <f>IF(AO150&lt;AN150,(AO150+1)-AN150,AO150-AN150)</f>
        <v>0.1423611111111111</v>
      </c>
      <c r="AS150" s="86">
        <f>IF(AR150&lt;&gt;0,1,"")</f>
        <v>1</v>
      </c>
      <c r="AT150" s="87">
        <f>IF(AM150&lt;&gt;0,AM150-(6/24)+1440,"")</f>
        <v>1439.7638888888889</v>
      </c>
      <c r="AU150" s="230">
        <v>17.100000000000001</v>
      </c>
      <c r="AV150" s="89"/>
      <c r="AW150" s="89"/>
      <c r="AX150" s="89"/>
      <c r="AY150" s="88">
        <v>25</v>
      </c>
      <c r="AZ150" s="89"/>
      <c r="BA150" s="88">
        <v>5.6</v>
      </c>
      <c r="BB150" s="88"/>
      <c r="BC150" s="90" t="s">
        <v>609</v>
      </c>
      <c r="BD150" s="89">
        <f>BC150*0.0004536</f>
        <v>39.382005599999999</v>
      </c>
      <c r="BE150" s="91"/>
      <c r="BF150" s="92"/>
      <c r="BG150" s="92"/>
      <c r="BH150" s="80">
        <v>4</v>
      </c>
      <c r="BI150" s="93"/>
      <c r="BJ150" s="93"/>
      <c r="BK150" s="93"/>
      <c r="BL150" s="93"/>
      <c r="BM150" s="94"/>
      <c r="BN150" s="94"/>
      <c r="BO150" s="94"/>
      <c r="BP150" s="95">
        <v>4</v>
      </c>
      <c r="BQ150" s="96"/>
      <c r="BR150" s="96"/>
      <c r="BS150" s="96"/>
      <c r="BT150" s="97"/>
      <c r="BU150" s="98"/>
      <c r="BV150" s="97"/>
      <c r="BW150" s="76"/>
      <c r="BX150" s="76"/>
      <c r="BY150" s="76"/>
      <c r="BZ150" s="76"/>
      <c r="CA150" s="76"/>
      <c r="CB150" s="76"/>
      <c r="CC150" s="76"/>
      <c r="CD150" s="76"/>
      <c r="CE150" s="76"/>
      <c r="CF150" s="76"/>
      <c r="CG150" s="76"/>
      <c r="CH150" s="76"/>
      <c r="CI150" s="212">
        <v>39.463999999999999</v>
      </c>
      <c r="CJ150" s="76"/>
      <c r="CK150" s="89">
        <f>((CJ150/3.8)*6.7)/1000</f>
        <v>0</v>
      </c>
      <c r="CL150" s="76">
        <v>5646</v>
      </c>
      <c r="CM150" s="91">
        <f>((CL150*6.7)/1)/1000</f>
        <v>37.828200000000002</v>
      </c>
      <c r="CN150" s="91">
        <f>IF(A150="","",IF(CK150=0,CM150,CK150)/2.2)</f>
        <v>17.194636363636363</v>
      </c>
      <c r="CO150" s="91">
        <f>IF(A150="","",(CP150/$BD$4))</f>
        <v>493689.3661695093</v>
      </c>
      <c r="CP150" s="91">
        <f>IF(A150="","",IF(CJ150="",(AJ150*$BA$4),CJ150))</f>
        <v>1876056.5119999999</v>
      </c>
      <c r="CQ150" s="99">
        <f>CN150-AU150</f>
        <v>9.4636363636361409E-2</v>
      </c>
      <c r="CR150" s="91">
        <f>AY150-BA150</f>
        <v>19.399999999999999</v>
      </c>
      <c r="CS150" s="168"/>
      <c r="CT150" s="81"/>
      <c r="CU150" s="192"/>
      <c r="CV150" s="192"/>
      <c r="CW150" s="169"/>
      <c r="CY150" s="83" t="s">
        <v>697</v>
      </c>
      <c r="CZ150" s="83"/>
    </row>
    <row r="151" spans="1:104" s="18" customFormat="1" ht="13.8" hidden="1" thickBot="1" x14ac:dyDescent="0.3">
      <c r="A151" s="100"/>
      <c r="B151" s="76" t="str">
        <f t="shared" si="5"/>
        <v/>
      </c>
      <c r="C151" s="77"/>
      <c r="D151" s="83"/>
      <c r="E151" s="83"/>
      <c r="F151" s="83"/>
      <c r="G151" s="76"/>
      <c r="H151" s="76"/>
      <c r="I151" s="76"/>
      <c r="J151" s="78"/>
      <c r="K151" s="78"/>
      <c r="L151" s="78"/>
      <c r="M151" s="221"/>
      <c r="N151" s="78"/>
      <c r="O151" s="78"/>
      <c r="P151" s="76"/>
      <c r="Q151" s="221"/>
      <c r="R151" s="221"/>
      <c r="S151" s="76"/>
      <c r="T151" s="76"/>
      <c r="U151" s="76"/>
      <c r="V151" s="222"/>
      <c r="W151" s="222"/>
      <c r="X151" s="222"/>
      <c r="Y151" s="79"/>
      <c r="Z151" s="79"/>
      <c r="AA151" s="223"/>
      <c r="AB151" s="223"/>
      <c r="AC151" s="76"/>
      <c r="AD151" s="76"/>
      <c r="AE151" s="221"/>
      <c r="AF151" s="221"/>
      <c r="AG151" s="79"/>
      <c r="AH151" s="80">
        <v>3</v>
      </c>
      <c r="AI151" s="81"/>
      <c r="AJ151" s="82"/>
      <c r="AK151" s="83"/>
      <c r="AL151" s="83"/>
      <c r="AM151" s="84"/>
      <c r="AN151" s="84"/>
      <c r="AO151" s="84"/>
      <c r="AP151" s="84"/>
      <c r="AQ151" s="85">
        <f>IF(AP151&lt;AM151,(AP151+1)-AM151,AP151-AM151)</f>
        <v>0</v>
      </c>
      <c r="AR151" s="85">
        <f>IF(AO151&lt;AN151,(AO151+1)-AN151,AO151-AN151)</f>
        <v>0</v>
      </c>
      <c r="AS151" s="86" t="str">
        <f>IF(AR151&lt;&gt;0,1,"")</f>
        <v/>
      </c>
      <c r="AT151" s="87" t="str">
        <f>IF(AM151&lt;&gt;0,AM151-(6/24)+1440,"")</f>
        <v/>
      </c>
      <c r="AU151" s="88"/>
      <c r="AV151" s="89"/>
      <c r="AW151" s="89"/>
      <c r="AX151" s="89"/>
      <c r="AY151" s="88"/>
      <c r="AZ151" s="89"/>
      <c r="BA151" s="88"/>
      <c r="BB151" s="88"/>
      <c r="BC151" s="101"/>
      <c r="BD151" s="89">
        <f>BC151*0.0004536</f>
        <v>0</v>
      </c>
      <c r="BE151" s="91"/>
      <c r="BF151" s="92"/>
      <c r="BG151" s="92"/>
      <c r="BH151" s="80"/>
      <c r="BI151" s="93"/>
      <c r="BJ151" s="93"/>
      <c r="BK151" s="93"/>
      <c r="BL151" s="93"/>
      <c r="BM151" s="94"/>
      <c r="BN151" s="94"/>
      <c r="BO151" s="94"/>
      <c r="BP151" s="95"/>
      <c r="BQ151" s="96"/>
      <c r="BR151" s="96"/>
      <c r="BS151" s="96"/>
      <c r="BT151" s="97"/>
      <c r="BU151" s="98"/>
      <c r="BV151" s="97"/>
      <c r="BW151" s="76"/>
      <c r="BX151" s="76"/>
      <c r="BY151" s="76"/>
      <c r="BZ151" s="76"/>
      <c r="CA151" s="76"/>
      <c r="CB151" s="76"/>
      <c r="CC151" s="76"/>
      <c r="CD151" s="76"/>
      <c r="CE151" s="76"/>
      <c r="CF151" s="76"/>
      <c r="CG151" s="76"/>
      <c r="CH151" s="76"/>
      <c r="CI151" s="212"/>
      <c r="CJ151" s="76"/>
      <c r="CK151" s="89">
        <f>((CJ151/3.8)*6.7)/1000</f>
        <v>0</v>
      </c>
      <c r="CL151" s="76"/>
      <c r="CM151" s="91">
        <f>((CL151*6.7)/1)/1000</f>
        <v>0</v>
      </c>
      <c r="CN151" s="91" t="str">
        <f>IF(A151="","",IF(CK151=0,CM151,CK151)/2.2)</f>
        <v/>
      </c>
      <c r="CO151" s="91" t="str">
        <f>IF(A151="","",(CP151/$BD$4))</f>
        <v/>
      </c>
      <c r="CP151" s="91" t="str">
        <f>IF(A151="","",IF(CJ151="",(AJ151*$BA$4),CJ151))</f>
        <v/>
      </c>
      <c r="CQ151" s="99"/>
      <c r="CR151" s="91">
        <f>AY151-BA151</f>
        <v>0</v>
      </c>
      <c r="CS151" s="76"/>
      <c r="CT151" s="81"/>
      <c r="CU151" s="192"/>
      <c r="CV151" s="192"/>
      <c r="CW151" s="169"/>
      <c r="CY151" s="76"/>
      <c r="CZ151" s="76"/>
    </row>
    <row r="152" spans="1:104" s="18" customFormat="1" ht="13.8" hidden="1" thickBot="1" x14ac:dyDescent="0.3">
      <c r="A152" s="100"/>
      <c r="B152" s="76" t="str">
        <f t="shared" si="5"/>
        <v/>
      </c>
      <c r="C152" s="77"/>
      <c r="D152" s="83"/>
      <c r="E152" s="83"/>
      <c r="F152" s="83"/>
      <c r="G152" s="76"/>
      <c r="H152" s="76"/>
      <c r="I152" s="76"/>
      <c r="J152" s="78"/>
      <c r="K152" s="78"/>
      <c r="L152" s="78"/>
      <c r="M152" s="221"/>
      <c r="N152" s="78"/>
      <c r="O152" s="78"/>
      <c r="P152" s="76"/>
      <c r="Q152" s="221"/>
      <c r="R152" s="221"/>
      <c r="S152" s="76"/>
      <c r="T152" s="76"/>
      <c r="U152" s="76"/>
      <c r="V152" s="222"/>
      <c r="W152" s="222"/>
      <c r="X152" s="222"/>
      <c r="Y152" s="79"/>
      <c r="Z152" s="79"/>
      <c r="AA152" s="223"/>
      <c r="AB152" s="223"/>
      <c r="AC152" s="76"/>
      <c r="AD152" s="76"/>
      <c r="AE152" s="221"/>
      <c r="AF152" s="221"/>
      <c r="AG152" s="79"/>
      <c r="AH152" s="102">
        <v>4</v>
      </c>
      <c r="AI152" s="103"/>
      <c r="AJ152" s="104"/>
      <c r="AK152" s="105"/>
      <c r="AL152" s="106"/>
      <c r="AM152" s="107"/>
      <c r="AN152" s="107"/>
      <c r="AO152" s="107"/>
      <c r="AP152" s="107"/>
      <c r="AQ152" s="108">
        <f>IF(AP152&lt;AM152,(AP152+1)-AM152,AP152-AM152)</f>
        <v>0</v>
      </c>
      <c r="AR152" s="108">
        <f>IF(AO152&lt;AN152,(AO152+1)-AN152,AO152-AN152)</f>
        <v>0</v>
      </c>
      <c r="AS152" s="109" t="str">
        <f>IF(AR152&lt;&gt;0,1,"")</f>
        <v/>
      </c>
      <c r="AT152" s="110" t="str">
        <f>IF(AM152&lt;&gt;0,AM152-(6/24)+1440,"")</f>
        <v/>
      </c>
      <c r="AU152" s="111"/>
      <c r="AV152" s="112"/>
      <c r="AW152" s="112"/>
      <c r="AX152" s="112"/>
      <c r="AY152" s="111"/>
      <c r="AZ152" s="217"/>
      <c r="BA152" s="111"/>
      <c r="BB152" s="111"/>
      <c r="BC152" s="113"/>
      <c r="BD152" s="112">
        <f>BC152*0.0004536</f>
        <v>0</v>
      </c>
      <c r="BE152" s="114"/>
      <c r="BF152" s="115"/>
      <c r="BG152" s="115"/>
      <c r="BH152" s="102"/>
      <c r="BI152" s="116"/>
      <c r="BJ152" s="116"/>
      <c r="BK152" s="116"/>
      <c r="BL152" s="116"/>
      <c r="BM152" s="117"/>
      <c r="BN152" s="117"/>
      <c r="BO152" s="117"/>
      <c r="BP152" s="118"/>
      <c r="BQ152" s="119"/>
      <c r="BR152" s="119"/>
      <c r="BS152" s="119"/>
      <c r="BT152" s="120"/>
      <c r="BU152" s="121"/>
      <c r="BV152" s="120"/>
      <c r="BW152" s="122"/>
      <c r="BX152" s="122"/>
      <c r="BY152" s="122"/>
      <c r="BZ152" s="122"/>
      <c r="CA152" s="122"/>
      <c r="CB152" s="122"/>
      <c r="CC152" s="122"/>
      <c r="CD152" s="122"/>
      <c r="CE152" s="122"/>
      <c r="CF152" s="122"/>
      <c r="CG152" s="122"/>
      <c r="CH152" s="122"/>
      <c r="CI152" s="213"/>
      <c r="CJ152" s="122"/>
      <c r="CK152" s="112">
        <f>((CJ152/3.8)*6.7)/1000</f>
        <v>0</v>
      </c>
      <c r="CL152" s="122"/>
      <c r="CM152" s="114">
        <f>((CL152*6.7)/1)/1000</f>
        <v>0</v>
      </c>
      <c r="CN152" s="114" t="str">
        <f>IF(A152="","",IF(CK152=0,CM152,CK152)/2.2)</f>
        <v/>
      </c>
      <c r="CO152" s="114" t="str">
        <f>IF(A152="","",(CP152/$BD$4))</f>
        <v/>
      </c>
      <c r="CP152" s="114" t="str">
        <f>IF(A152="","",IF(CJ152="",(AJ152*$BA$4),CJ152))</f>
        <v/>
      </c>
      <c r="CQ152" s="123"/>
      <c r="CR152" s="114">
        <f>AY152-BA152</f>
        <v>0</v>
      </c>
      <c r="CS152" s="122"/>
      <c r="CT152" s="202"/>
      <c r="CU152" s="203"/>
      <c r="CV152" s="203"/>
      <c r="CW152" s="204"/>
      <c r="CY152" s="76"/>
      <c r="CZ152" s="76"/>
    </row>
    <row r="153" spans="1:104" s="18" customFormat="1" ht="13.8" hidden="1" thickBot="1" x14ac:dyDescent="0.3">
      <c r="A153" s="124"/>
      <c r="B153" s="125" t="str">
        <f t="shared" si="5"/>
        <v/>
      </c>
      <c r="C153" s="126"/>
      <c r="D153" s="127"/>
      <c r="E153" s="127"/>
      <c r="F153" s="127"/>
      <c r="G153" s="127"/>
      <c r="H153" s="127"/>
      <c r="I153" s="128"/>
      <c r="J153" s="128"/>
      <c r="K153" s="128"/>
      <c r="L153" s="128"/>
      <c r="M153" s="224"/>
      <c r="N153" s="128"/>
      <c r="O153" s="128"/>
      <c r="P153" s="125"/>
      <c r="Q153" s="224"/>
      <c r="R153" s="224"/>
      <c r="S153" s="125"/>
      <c r="T153" s="125"/>
      <c r="U153" s="125"/>
      <c r="V153" s="225"/>
      <c r="W153" s="225"/>
      <c r="X153" s="225"/>
      <c r="Y153" s="129"/>
      <c r="Z153" s="129"/>
      <c r="AA153" s="226"/>
      <c r="AB153" s="226"/>
      <c r="AC153" s="125"/>
      <c r="AD153" s="125"/>
      <c r="AE153" s="224"/>
      <c r="AF153" s="224"/>
      <c r="AG153" s="130"/>
      <c r="AH153" s="238" t="s">
        <v>141</v>
      </c>
      <c r="AI153" s="239"/>
      <c r="AJ153" s="131"/>
      <c r="AK153" s="132"/>
      <c r="AL153" s="132"/>
      <c r="AM153" s="132"/>
      <c r="AN153" s="132"/>
      <c r="AO153" s="132"/>
      <c r="AP153" s="133"/>
      <c r="AQ153" s="133">
        <f>SUM(AQ149:AQ152)</f>
        <v>0.3125</v>
      </c>
      <c r="AR153" s="133">
        <f>SUM(AR149:AR152)</f>
        <v>0.2708333333333332</v>
      </c>
      <c r="AS153" s="134">
        <f>SUM(AS149:AS152)</f>
        <v>2</v>
      </c>
      <c r="AT153" s="134"/>
      <c r="AU153" s="132"/>
      <c r="AV153" s="135"/>
      <c r="AW153" s="135"/>
      <c r="AX153" s="135"/>
      <c r="AY153" s="132"/>
      <c r="AZ153" s="132"/>
      <c r="BA153" s="132"/>
      <c r="BB153" s="132"/>
      <c r="BC153" s="136"/>
      <c r="BD153" s="135"/>
      <c r="BE153" s="135"/>
      <c r="BF153" s="137"/>
      <c r="BG153" s="137"/>
      <c r="BH153" s="239"/>
      <c r="BI153" s="239"/>
      <c r="BJ153" s="239"/>
      <c r="BK153" s="138"/>
      <c r="BL153" s="138"/>
      <c r="BM153" s="138"/>
      <c r="BN153" s="138"/>
      <c r="BO153" s="138"/>
      <c r="BP153" s="139"/>
      <c r="BQ153" s="139"/>
      <c r="BR153" s="139"/>
      <c r="BS153" s="139"/>
      <c r="BT153" s="140"/>
      <c r="BU153" s="140"/>
      <c r="BV153" s="140"/>
      <c r="BW153" s="132"/>
      <c r="BX153" s="132"/>
      <c r="BY153" s="132"/>
      <c r="BZ153" s="132"/>
      <c r="CA153" s="132"/>
      <c r="CB153" s="132"/>
      <c r="CC153" s="132"/>
      <c r="CD153" s="132"/>
      <c r="CE153" s="132"/>
      <c r="CF153" s="132"/>
      <c r="CG153" s="132"/>
      <c r="CH153" s="132"/>
      <c r="CI153" s="214"/>
      <c r="CJ153" s="132"/>
      <c r="CK153" s="135">
        <f>SUM(CK149:CK152)</f>
        <v>0</v>
      </c>
      <c r="CL153" s="132"/>
      <c r="CM153" s="135">
        <f>SUM(CM149:CM152)</f>
        <v>82.745000000000005</v>
      </c>
      <c r="CN153" s="135">
        <f>SUM(CN149:CN152)</f>
        <v>37.611363636363635</v>
      </c>
      <c r="CO153" s="135">
        <f>SUM(CO149:CO152)</f>
        <v>987498.09630569397</v>
      </c>
      <c r="CP153" s="135">
        <f>SUM(CP149:CP152)</f>
        <v>3752566.6159999999</v>
      </c>
      <c r="CQ153" s="135">
        <f>SUM(CQ149:CQ152)</f>
        <v>0.21136363636363242</v>
      </c>
      <c r="CR153" s="132"/>
      <c r="CS153" s="132"/>
      <c r="CT153" s="132"/>
      <c r="CU153" s="132"/>
      <c r="CV153" s="132"/>
      <c r="CW153" s="141"/>
      <c r="CY153" s="214"/>
      <c r="CZ153" s="214"/>
    </row>
    <row r="154" spans="1:104" s="18" customFormat="1" x14ac:dyDescent="0.25">
      <c r="A154" s="50">
        <v>3794</v>
      </c>
      <c r="B154" s="51" t="str">
        <f t="shared" si="5"/>
        <v>3794-4131-1</v>
      </c>
      <c r="C154" s="52">
        <v>57</v>
      </c>
      <c r="D154" s="53" t="s">
        <v>253</v>
      </c>
      <c r="E154" s="53" t="s">
        <v>284</v>
      </c>
      <c r="F154" s="53" t="s">
        <v>582</v>
      </c>
      <c r="G154" s="53" t="s">
        <v>583</v>
      </c>
      <c r="H154" s="53"/>
      <c r="I154" s="70"/>
      <c r="J154" s="54"/>
      <c r="K154" s="54"/>
      <c r="L154" s="54"/>
      <c r="M154" s="218"/>
      <c r="N154" s="54"/>
      <c r="O154" s="54"/>
      <c r="P154" s="51"/>
      <c r="Q154" s="218"/>
      <c r="R154" s="218"/>
      <c r="S154" s="51"/>
      <c r="T154" s="51"/>
      <c r="U154" s="51"/>
      <c r="V154" s="219"/>
      <c r="W154" s="219"/>
      <c r="X154" s="220"/>
      <c r="Y154" s="55"/>
      <c r="Z154" s="55"/>
      <c r="AA154" s="219"/>
      <c r="AB154" s="219"/>
      <c r="AC154" s="51"/>
      <c r="AD154" s="51"/>
      <c r="AE154" s="218"/>
      <c r="AF154" s="218"/>
      <c r="AG154" s="55"/>
      <c r="AH154" s="56">
        <v>1</v>
      </c>
      <c r="AI154" s="57">
        <v>44339</v>
      </c>
      <c r="AJ154" s="58" t="s">
        <v>214</v>
      </c>
      <c r="AK154" s="59" t="s">
        <v>208</v>
      </c>
      <c r="AL154" s="59" t="s">
        <v>216</v>
      </c>
      <c r="AM154" s="60">
        <v>0.26041666666666669</v>
      </c>
      <c r="AN154" s="60">
        <v>0.27083333333333331</v>
      </c>
      <c r="AO154" s="60">
        <v>0.3923611111111111</v>
      </c>
      <c r="AP154" s="60">
        <v>0.39583333333333331</v>
      </c>
      <c r="AQ154" s="61">
        <f>IF(AP154&lt;AM154,(AP154+1)-AM154,AP154-AM154)</f>
        <v>0.13541666666666663</v>
      </c>
      <c r="AR154" s="61">
        <f>IF(AO154&lt;AN154,(AO154+1)-AN154,AO154-AN154)</f>
        <v>0.12152777777777779</v>
      </c>
      <c r="AS154" s="62">
        <f>IF(AR154&lt;&gt;0,1,"")</f>
        <v>1</v>
      </c>
      <c r="AT154" s="63">
        <f>IF(AM154&lt;&gt;0,AM154-(6/24)+1440,"")</f>
        <v>1440.0104166666667</v>
      </c>
      <c r="AU154" s="88">
        <v>20.7</v>
      </c>
      <c r="AV154" s="65"/>
      <c r="AW154" s="65"/>
      <c r="AX154" s="65"/>
      <c r="AY154" s="64">
        <v>26</v>
      </c>
      <c r="AZ154" s="216"/>
      <c r="BA154" s="88">
        <v>8.4</v>
      </c>
      <c r="BB154" s="66"/>
      <c r="BC154" s="90" t="s">
        <v>584</v>
      </c>
      <c r="BD154" s="89">
        <f>BC154*0.0004536</f>
        <v>40.042900800000005</v>
      </c>
      <c r="BE154" s="67"/>
      <c r="BF154" s="68"/>
      <c r="BG154" s="68"/>
      <c r="BH154" s="69">
        <v>3</v>
      </c>
      <c r="BI154" s="70"/>
      <c r="BJ154" s="70"/>
      <c r="BK154" s="70"/>
      <c r="BL154" s="70"/>
      <c r="BM154" s="71"/>
      <c r="BN154" s="71"/>
      <c r="BO154" s="71"/>
      <c r="BP154" s="72">
        <v>3</v>
      </c>
      <c r="BQ154" s="73"/>
      <c r="BR154" s="73"/>
      <c r="BS154" s="73"/>
      <c r="BT154" s="74"/>
      <c r="BU154" s="75"/>
      <c r="BV154" s="74"/>
      <c r="BW154" s="51"/>
      <c r="BX154" s="51"/>
      <c r="BY154" s="51"/>
      <c r="BZ154" s="51"/>
      <c r="CA154" s="51"/>
      <c r="CB154" s="51"/>
      <c r="CC154" s="51"/>
      <c r="CD154" s="51"/>
      <c r="CE154" s="51"/>
      <c r="CF154" s="51"/>
      <c r="CG154" s="51"/>
      <c r="CH154" s="51"/>
      <c r="CI154" s="212">
        <v>37.853999999999999</v>
      </c>
      <c r="CJ154" s="51"/>
      <c r="CK154" s="65">
        <f>((CJ154/3.8)*6.7)/1000</f>
        <v>0</v>
      </c>
      <c r="CL154" s="51">
        <v>6806</v>
      </c>
      <c r="CM154" s="67">
        <f>((CL154*6.7)/1)/1000</f>
        <v>45.600200000000001</v>
      </c>
      <c r="CN154" s="67">
        <f>IF(A154="","",IF(CK154=0,CM154,CK154)/2.2)</f>
        <v>20.727363636363634</v>
      </c>
      <c r="CO154" s="67">
        <f>IF(A154="","",(CP154/$BD$4))</f>
        <v>493092.54633613222</v>
      </c>
      <c r="CP154" s="67">
        <f>IF(A154="","",IF(CJ154="",(AJ154*$BA$4),CJ154))</f>
        <v>1873788.5519999999</v>
      </c>
      <c r="CQ154" s="64">
        <f>CN154-AU154</f>
        <v>2.7363636363634924E-2</v>
      </c>
      <c r="CR154" s="67">
        <f>AY154-BA154</f>
        <v>17.600000000000001</v>
      </c>
      <c r="CS154" s="155"/>
      <c r="CT154" s="199"/>
      <c r="CU154" s="200"/>
      <c r="CV154" s="200"/>
      <c r="CW154" s="201"/>
      <c r="CY154" s="228" t="s">
        <v>697</v>
      </c>
      <c r="CZ154" s="228"/>
    </row>
    <row r="155" spans="1:104" s="18" customFormat="1" ht="13.8" thickBot="1" x14ac:dyDescent="0.3">
      <c r="A155" s="100">
        <v>3794</v>
      </c>
      <c r="B155" s="76" t="str">
        <f t="shared" si="5"/>
        <v>3794-4112-2</v>
      </c>
      <c r="C155" s="77">
        <v>57</v>
      </c>
      <c r="D155" s="83" t="s">
        <v>253</v>
      </c>
      <c r="E155" s="83" t="s">
        <v>284</v>
      </c>
      <c r="F155" s="83" t="s">
        <v>582</v>
      </c>
      <c r="G155" s="83" t="s">
        <v>583</v>
      </c>
      <c r="H155" s="76"/>
      <c r="I155" s="76"/>
      <c r="J155" s="78"/>
      <c r="K155" s="78"/>
      <c r="L155" s="78"/>
      <c r="M155" s="221"/>
      <c r="N155" s="78"/>
      <c r="O155" s="78"/>
      <c r="P155" s="76"/>
      <c r="Q155" s="221"/>
      <c r="R155" s="221"/>
      <c r="S155" s="76"/>
      <c r="T155" s="76"/>
      <c r="U155" s="76"/>
      <c r="V155" s="222"/>
      <c r="W155" s="222"/>
      <c r="X155" s="222"/>
      <c r="Y155" s="79"/>
      <c r="Z155" s="79"/>
      <c r="AA155" s="223"/>
      <c r="AB155" s="223"/>
      <c r="AC155" s="76"/>
      <c r="AD155" s="76"/>
      <c r="AE155" s="221"/>
      <c r="AF155" s="221"/>
      <c r="AG155" s="79"/>
      <c r="AH155" s="80">
        <v>2</v>
      </c>
      <c r="AI155" s="81">
        <v>44339</v>
      </c>
      <c r="AJ155" s="82" t="s">
        <v>215</v>
      </c>
      <c r="AK155" s="83" t="s">
        <v>216</v>
      </c>
      <c r="AL155" s="83" t="s">
        <v>209</v>
      </c>
      <c r="AM155" s="84">
        <v>0.46875</v>
      </c>
      <c r="AN155" s="84">
        <v>0.49305555555555558</v>
      </c>
      <c r="AO155" s="84">
        <v>0.65625</v>
      </c>
      <c r="AP155" s="84">
        <v>0.65972222222222221</v>
      </c>
      <c r="AQ155" s="229">
        <f>IF(AP155&lt;AM155,(AP155+1)-AM155,AP155-AM155)</f>
        <v>0.19097222222222221</v>
      </c>
      <c r="AR155" s="231">
        <f>IF(AO155&lt;AN155,(AO155+1)-AN155,AO155-AN155)</f>
        <v>0.16319444444444442</v>
      </c>
      <c r="AS155" s="86">
        <f>IF(AR155&lt;&gt;0,1,"")</f>
        <v>1</v>
      </c>
      <c r="AT155" s="87">
        <f>IF(AM155&lt;&gt;0,AM155-(6/24)+1440,"")</f>
        <v>1440.21875</v>
      </c>
      <c r="AU155" s="230">
        <v>21.7</v>
      </c>
      <c r="AV155" s="89"/>
      <c r="AW155" s="89"/>
      <c r="AX155" s="89"/>
      <c r="AY155" s="88">
        <v>30</v>
      </c>
      <c r="AZ155" s="89"/>
      <c r="BA155" s="88">
        <v>7</v>
      </c>
      <c r="BB155" s="88"/>
      <c r="BC155" s="90" t="s">
        <v>585</v>
      </c>
      <c r="BD155" s="89">
        <f>BC155*0.0004536</f>
        <v>32.792558400000004</v>
      </c>
      <c r="BE155" s="91"/>
      <c r="BF155" s="92"/>
      <c r="BG155" s="92"/>
      <c r="BH155" s="80">
        <v>4</v>
      </c>
      <c r="BI155" s="93"/>
      <c r="BJ155" s="93"/>
      <c r="BK155" s="93"/>
      <c r="BL155" s="93"/>
      <c r="BM155" s="94"/>
      <c r="BN155" s="94"/>
      <c r="BO155" s="94"/>
      <c r="BP155" s="95">
        <v>4</v>
      </c>
      <c r="BQ155" s="96"/>
      <c r="BR155" s="96"/>
      <c r="BS155" s="96"/>
      <c r="BT155" s="97"/>
      <c r="BU155" s="98"/>
      <c r="BV155" s="97"/>
      <c r="BW155" s="76"/>
      <c r="BX155" s="76"/>
      <c r="BY155" s="76"/>
      <c r="BZ155" s="76"/>
      <c r="CA155" s="76"/>
      <c r="CB155" s="76"/>
      <c r="CC155" s="76"/>
      <c r="CD155" s="76"/>
      <c r="CE155" s="76"/>
      <c r="CF155" s="76"/>
      <c r="CG155" s="76"/>
      <c r="CH155" s="76"/>
      <c r="CI155" s="212">
        <v>30.111000000000001</v>
      </c>
      <c r="CJ155" s="76"/>
      <c r="CK155" s="89">
        <f>((CJ155/3.8)*6.7)/1000</f>
        <v>0</v>
      </c>
      <c r="CL155" s="76">
        <v>7137</v>
      </c>
      <c r="CM155" s="91">
        <f>((CL155*6.7)/1)/1000</f>
        <v>47.817900000000002</v>
      </c>
      <c r="CN155" s="91">
        <f>IF(A155="","",IF(CK155=0,CM155,CK155)/2.2)</f>
        <v>21.735409090909091</v>
      </c>
      <c r="CO155" s="91">
        <f>IF(A155="","",(CP155/$BD$4))</f>
        <v>490824.63096929941</v>
      </c>
      <c r="CP155" s="91">
        <f>IF(A155="","",IF(CJ155="",(AJ155*$BA$4),CJ155))</f>
        <v>1865170.304</v>
      </c>
      <c r="CQ155" s="99">
        <f>CN155-AU155</f>
        <v>3.540909090909139E-2</v>
      </c>
      <c r="CR155" s="91">
        <f>AY155-BA155</f>
        <v>23</v>
      </c>
      <c r="CS155" s="168"/>
      <c r="CT155" s="81">
        <v>44339</v>
      </c>
      <c r="CU155" s="192">
        <v>0.4513888888888889</v>
      </c>
      <c r="CV155" s="192">
        <v>0.4861111111111111</v>
      </c>
      <c r="CW155" s="169" t="s">
        <v>522</v>
      </c>
      <c r="CY155" s="83" t="s">
        <v>697</v>
      </c>
      <c r="CZ155" s="83"/>
    </row>
    <row r="156" spans="1:104" s="18" customFormat="1" ht="13.8" hidden="1" thickBot="1" x14ac:dyDescent="0.3">
      <c r="A156" s="100"/>
      <c r="B156" s="76" t="str">
        <f t="shared" si="5"/>
        <v/>
      </c>
      <c r="C156" s="77"/>
      <c r="D156" s="83"/>
      <c r="E156" s="83"/>
      <c r="F156" s="83"/>
      <c r="G156" s="76"/>
      <c r="H156" s="76"/>
      <c r="I156" s="76"/>
      <c r="J156" s="78"/>
      <c r="K156" s="78"/>
      <c r="L156" s="78"/>
      <c r="M156" s="221"/>
      <c r="N156" s="78"/>
      <c r="O156" s="78"/>
      <c r="P156" s="76"/>
      <c r="Q156" s="221"/>
      <c r="R156" s="221"/>
      <c r="S156" s="76"/>
      <c r="T156" s="76"/>
      <c r="U156" s="76"/>
      <c r="V156" s="222"/>
      <c r="W156" s="222"/>
      <c r="X156" s="222"/>
      <c r="Y156" s="79"/>
      <c r="Z156" s="79"/>
      <c r="AA156" s="223"/>
      <c r="AB156" s="223"/>
      <c r="AC156" s="76"/>
      <c r="AD156" s="76"/>
      <c r="AE156" s="221"/>
      <c r="AF156" s="221"/>
      <c r="AG156" s="79"/>
      <c r="AH156" s="80">
        <v>3</v>
      </c>
      <c r="AI156" s="81"/>
      <c r="AJ156" s="82"/>
      <c r="AK156" s="83"/>
      <c r="AL156" s="83"/>
      <c r="AM156" s="84"/>
      <c r="AN156" s="84"/>
      <c r="AO156" s="84"/>
      <c r="AP156" s="84"/>
      <c r="AQ156" s="85">
        <f>IF(AP156&lt;AM156,(AP156+1)-AM156,AP156-AM156)</f>
        <v>0</v>
      </c>
      <c r="AR156" s="85">
        <f>IF(AO156&lt;AN156,(AO156+1)-AN156,AO156-AN156)</f>
        <v>0</v>
      </c>
      <c r="AS156" s="86" t="str">
        <f>IF(AR156&lt;&gt;0,1,"")</f>
        <v/>
      </c>
      <c r="AT156" s="87" t="str">
        <f>IF(AM156&lt;&gt;0,AM156-(6/24)+1440,"")</f>
        <v/>
      </c>
      <c r="AU156" s="88"/>
      <c r="AV156" s="89"/>
      <c r="AW156" s="89"/>
      <c r="AX156" s="89"/>
      <c r="AY156" s="88"/>
      <c r="AZ156" s="89"/>
      <c r="BA156" s="88"/>
      <c r="BB156" s="88"/>
      <c r="BC156" s="101"/>
      <c r="BD156" s="89">
        <f>BC156*0.0004536</f>
        <v>0</v>
      </c>
      <c r="BE156" s="91"/>
      <c r="BF156" s="92"/>
      <c r="BG156" s="92"/>
      <c r="BH156" s="80"/>
      <c r="BI156" s="93"/>
      <c r="BJ156" s="93"/>
      <c r="BK156" s="93"/>
      <c r="BL156" s="93"/>
      <c r="BM156" s="94"/>
      <c r="BN156" s="94"/>
      <c r="BO156" s="94"/>
      <c r="BP156" s="95"/>
      <c r="BQ156" s="96"/>
      <c r="BR156" s="96"/>
      <c r="BS156" s="96"/>
      <c r="BT156" s="97"/>
      <c r="BU156" s="98"/>
      <c r="BV156" s="97"/>
      <c r="BW156" s="76"/>
      <c r="BX156" s="76"/>
      <c r="BY156" s="76"/>
      <c r="BZ156" s="76"/>
      <c r="CA156" s="76"/>
      <c r="CB156" s="76"/>
      <c r="CC156" s="76"/>
      <c r="CD156" s="76"/>
      <c r="CE156" s="76"/>
      <c r="CF156" s="76"/>
      <c r="CG156" s="76"/>
      <c r="CH156" s="76"/>
      <c r="CI156" s="212"/>
      <c r="CJ156" s="76"/>
      <c r="CK156" s="89">
        <f>((CJ156/3.8)*6.7)/1000</f>
        <v>0</v>
      </c>
      <c r="CL156" s="76"/>
      <c r="CM156" s="91">
        <f>((CL156*6.7)/1)/1000</f>
        <v>0</v>
      </c>
      <c r="CN156" s="91" t="str">
        <f>IF(A156="","",IF(CK156=0,CM156,CK156)/2.2)</f>
        <v/>
      </c>
      <c r="CO156" s="91" t="str">
        <f>IF(A156="","",(CP156/$BD$4))</f>
        <v/>
      </c>
      <c r="CP156" s="91" t="str">
        <f>IF(A156="","",IF(CJ156="",(AJ156*$BA$4),CJ156))</f>
        <v/>
      </c>
      <c r="CQ156" s="99"/>
      <c r="CR156" s="91">
        <f>AY156-BA156</f>
        <v>0</v>
      </c>
      <c r="CS156" s="76"/>
      <c r="CT156" s="81"/>
      <c r="CU156" s="192"/>
      <c r="CV156" s="192"/>
      <c r="CW156" s="169"/>
      <c r="CY156" s="76"/>
      <c r="CZ156" s="76"/>
    </row>
    <row r="157" spans="1:104" s="18" customFormat="1" ht="13.8" hidden="1" thickBot="1" x14ac:dyDescent="0.3">
      <c r="A157" s="100"/>
      <c r="B157" s="76" t="str">
        <f t="shared" si="5"/>
        <v/>
      </c>
      <c r="C157" s="77"/>
      <c r="D157" s="83"/>
      <c r="E157" s="83"/>
      <c r="F157" s="83"/>
      <c r="G157" s="76"/>
      <c r="H157" s="76"/>
      <c r="I157" s="76"/>
      <c r="J157" s="78"/>
      <c r="K157" s="78"/>
      <c r="L157" s="78"/>
      <c r="M157" s="221"/>
      <c r="N157" s="78"/>
      <c r="O157" s="78"/>
      <c r="P157" s="76"/>
      <c r="Q157" s="221"/>
      <c r="R157" s="221"/>
      <c r="S157" s="76"/>
      <c r="T157" s="76"/>
      <c r="U157" s="76"/>
      <c r="V157" s="222"/>
      <c r="W157" s="222"/>
      <c r="X157" s="222"/>
      <c r="Y157" s="79"/>
      <c r="Z157" s="79"/>
      <c r="AA157" s="223"/>
      <c r="AB157" s="223"/>
      <c r="AC157" s="76"/>
      <c r="AD157" s="76"/>
      <c r="AE157" s="221"/>
      <c r="AF157" s="221"/>
      <c r="AG157" s="79"/>
      <c r="AH157" s="102">
        <v>4</v>
      </c>
      <c r="AI157" s="103"/>
      <c r="AJ157" s="104"/>
      <c r="AK157" s="105"/>
      <c r="AL157" s="106"/>
      <c r="AM157" s="107"/>
      <c r="AN157" s="107"/>
      <c r="AO157" s="107"/>
      <c r="AP157" s="107"/>
      <c r="AQ157" s="108">
        <f>IF(AP157&lt;AM157,(AP157+1)-AM157,AP157-AM157)</f>
        <v>0</v>
      </c>
      <c r="AR157" s="108">
        <f>IF(AO157&lt;AN157,(AO157+1)-AN157,AO157-AN157)</f>
        <v>0</v>
      </c>
      <c r="AS157" s="109" t="str">
        <f>IF(AR157&lt;&gt;0,1,"")</f>
        <v/>
      </c>
      <c r="AT157" s="110" t="str">
        <f>IF(AM157&lt;&gt;0,AM157-(6/24)+1440,"")</f>
        <v/>
      </c>
      <c r="AU157" s="111"/>
      <c r="AV157" s="112"/>
      <c r="AW157" s="112"/>
      <c r="AX157" s="112"/>
      <c r="AY157" s="111"/>
      <c r="AZ157" s="217"/>
      <c r="BA157" s="111"/>
      <c r="BB157" s="111"/>
      <c r="BC157" s="113"/>
      <c r="BD157" s="112">
        <f>BC157*0.0004536</f>
        <v>0</v>
      </c>
      <c r="BE157" s="114"/>
      <c r="BF157" s="115"/>
      <c r="BG157" s="115"/>
      <c r="BH157" s="102"/>
      <c r="BI157" s="116"/>
      <c r="BJ157" s="116"/>
      <c r="BK157" s="116"/>
      <c r="BL157" s="116"/>
      <c r="BM157" s="117"/>
      <c r="BN157" s="117"/>
      <c r="BO157" s="117"/>
      <c r="BP157" s="118"/>
      <c r="BQ157" s="119"/>
      <c r="BR157" s="119"/>
      <c r="BS157" s="119"/>
      <c r="BT157" s="120"/>
      <c r="BU157" s="121"/>
      <c r="BV157" s="120"/>
      <c r="BW157" s="122"/>
      <c r="BX157" s="122"/>
      <c r="BY157" s="122"/>
      <c r="BZ157" s="122"/>
      <c r="CA157" s="122"/>
      <c r="CB157" s="122"/>
      <c r="CC157" s="122"/>
      <c r="CD157" s="122"/>
      <c r="CE157" s="122"/>
      <c r="CF157" s="122"/>
      <c r="CG157" s="122"/>
      <c r="CH157" s="122"/>
      <c r="CI157" s="213"/>
      <c r="CJ157" s="122"/>
      <c r="CK157" s="112">
        <f>((CJ157/3.8)*6.7)/1000</f>
        <v>0</v>
      </c>
      <c r="CL157" s="122"/>
      <c r="CM157" s="114">
        <f>((CL157*6.7)/1)/1000</f>
        <v>0</v>
      </c>
      <c r="CN157" s="114" t="str">
        <f>IF(A157="","",IF(CK157=0,CM157,CK157)/2.2)</f>
        <v/>
      </c>
      <c r="CO157" s="114" t="str">
        <f>IF(A157="","",(CP157/$BD$4))</f>
        <v/>
      </c>
      <c r="CP157" s="114" t="str">
        <f>IF(A157="","",IF(CJ157="",(AJ157*$BA$4),CJ157))</f>
        <v/>
      </c>
      <c r="CQ157" s="123"/>
      <c r="CR157" s="114">
        <f>AY157-BA157</f>
        <v>0</v>
      </c>
      <c r="CS157" s="122"/>
      <c r="CT157" s="202"/>
      <c r="CU157" s="203"/>
      <c r="CV157" s="203"/>
      <c r="CW157" s="204"/>
      <c r="CY157" s="76"/>
      <c r="CZ157" s="76"/>
    </row>
    <row r="158" spans="1:104" s="18" customFormat="1" ht="13.8" hidden="1" thickBot="1" x14ac:dyDescent="0.3">
      <c r="A158" s="124"/>
      <c r="B158" s="125" t="str">
        <f t="shared" si="5"/>
        <v/>
      </c>
      <c r="C158" s="126"/>
      <c r="D158" s="127"/>
      <c r="E158" s="127"/>
      <c r="F158" s="127"/>
      <c r="G158" s="127"/>
      <c r="H158" s="127"/>
      <c r="I158" s="128"/>
      <c r="J158" s="128"/>
      <c r="K158" s="128"/>
      <c r="L158" s="128"/>
      <c r="M158" s="224"/>
      <c r="N158" s="128"/>
      <c r="O158" s="128"/>
      <c r="P158" s="125"/>
      <c r="Q158" s="224"/>
      <c r="R158" s="224"/>
      <c r="S158" s="125"/>
      <c r="T158" s="125"/>
      <c r="U158" s="125"/>
      <c r="V158" s="225"/>
      <c r="W158" s="225"/>
      <c r="X158" s="225"/>
      <c r="Y158" s="129"/>
      <c r="Z158" s="129"/>
      <c r="AA158" s="226"/>
      <c r="AB158" s="226"/>
      <c r="AC158" s="125"/>
      <c r="AD158" s="125"/>
      <c r="AE158" s="224"/>
      <c r="AF158" s="224"/>
      <c r="AG158" s="130"/>
      <c r="AH158" s="238" t="s">
        <v>141</v>
      </c>
      <c r="AI158" s="239"/>
      <c r="AJ158" s="131"/>
      <c r="AK158" s="132"/>
      <c r="AL158" s="132"/>
      <c r="AM158" s="132"/>
      <c r="AN158" s="132"/>
      <c r="AO158" s="132"/>
      <c r="AP158" s="133"/>
      <c r="AQ158" s="133">
        <f>SUM(AQ154:AQ157)</f>
        <v>0.32638888888888884</v>
      </c>
      <c r="AR158" s="133">
        <f>SUM(AR154:AR157)</f>
        <v>0.28472222222222221</v>
      </c>
      <c r="AS158" s="134">
        <f>SUM(AS154:AS157)</f>
        <v>2</v>
      </c>
      <c r="AT158" s="134"/>
      <c r="AU158" s="132"/>
      <c r="AV158" s="135"/>
      <c r="AW158" s="135"/>
      <c r="AX158" s="135"/>
      <c r="AY158" s="132"/>
      <c r="AZ158" s="132"/>
      <c r="BA158" s="132"/>
      <c r="BB158" s="132"/>
      <c r="BC158" s="136"/>
      <c r="BD158" s="135"/>
      <c r="BE158" s="135"/>
      <c r="BF158" s="137"/>
      <c r="BG158" s="137"/>
      <c r="BH158" s="239"/>
      <c r="BI158" s="239"/>
      <c r="BJ158" s="239"/>
      <c r="BK158" s="138"/>
      <c r="BL158" s="138"/>
      <c r="BM158" s="138"/>
      <c r="BN158" s="138"/>
      <c r="BO158" s="138"/>
      <c r="BP158" s="139"/>
      <c r="BQ158" s="139"/>
      <c r="BR158" s="139"/>
      <c r="BS158" s="139"/>
      <c r="BT158" s="140"/>
      <c r="BU158" s="140"/>
      <c r="BV158" s="140"/>
      <c r="BW158" s="132"/>
      <c r="BX158" s="132"/>
      <c r="BY158" s="132"/>
      <c r="BZ158" s="132"/>
      <c r="CA158" s="132"/>
      <c r="CB158" s="132"/>
      <c r="CC158" s="132"/>
      <c r="CD158" s="132"/>
      <c r="CE158" s="132"/>
      <c r="CF158" s="132"/>
      <c r="CG158" s="132"/>
      <c r="CH158" s="132"/>
      <c r="CI158" s="214"/>
      <c r="CJ158" s="132"/>
      <c r="CK158" s="135">
        <f>SUM(CK154:CK157)</f>
        <v>0</v>
      </c>
      <c r="CL158" s="132"/>
      <c r="CM158" s="135">
        <f>SUM(CM154:CM157)</f>
        <v>93.41810000000001</v>
      </c>
      <c r="CN158" s="135">
        <f>SUM(CN154:CN157)</f>
        <v>42.462772727272721</v>
      </c>
      <c r="CO158" s="135">
        <f>SUM(CO154:CO157)</f>
        <v>983917.17730543157</v>
      </c>
      <c r="CP158" s="135">
        <f>SUM(CP154:CP157)</f>
        <v>3738958.8559999997</v>
      </c>
      <c r="CQ158" s="135">
        <f>SUM(CQ154:CQ157)</f>
        <v>6.2772727272726314E-2</v>
      </c>
      <c r="CR158" s="132"/>
      <c r="CS158" s="132"/>
      <c r="CT158" s="132"/>
      <c r="CU158" s="132"/>
      <c r="CV158" s="132"/>
      <c r="CW158" s="141"/>
      <c r="CY158" s="214"/>
      <c r="CZ158" s="214"/>
    </row>
    <row r="159" spans="1:104" s="18" customFormat="1" x14ac:dyDescent="0.25">
      <c r="A159" s="50">
        <v>3795</v>
      </c>
      <c r="B159" s="51" t="str">
        <f t="shared" si="5"/>
        <v>3795-270-1</v>
      </c>
      <c r="C159" s="52">
        <v>67</v>
      </c>
      <c r="D159" s="53" t="s">
        <v>245</v>
      </c>
      <c r="E159" s="53" t="s">
        <v>206</v>
      </c>
      <c r="F159" s="53"/>
      <c r="G159" s="53"/>
      <c r="H159" s="53"/>
      <c r="I159" s="70"/>
      <c r="J159" s="54"/>
      <c r="K159" s="54"/>
      <c r="L159" s="54"/>
      <c r="M159" s="218"/>
      <c r="N159" s="54"/>
      <c r="O159" s="54"/>
      <c r="P159" s="51"/>
      <c r="Q159" s="218"/>
      <c r="R159" s="218"/>
      <c r="S159" s="51"/>
      <c r="T159" s="51"/>
      <c r="U159" s="51"/>
      <c r="V159" s="219"/>
      <c r="W159" s="219"/>
      <c r="X159" s="220"/>
      <c r="Y159" s="55"/>
      <c r="Z159" s="55"/>
      <c r="AA159" s="219"/>
      <c r="AB159" s="219"/>
      <c r="AC159" s="51"/>
      <c r="AD159" s="51"/>
      <c r="AE159" s="218"/>
      <c r="AF159" s="218"/>
      <c r="AG159" s="55"/>
      <c r="AH159" s="56">
        <v>1</v>
      </c>
      <c r="AI159" s="57">
        <v>44341</v>
      </c>
      <c r="AJ159" s="58" t="s">
        <v>250</v>
      </c>
      <c r="AK159" s="59" t="s">
        <v>209</v>
      </c>
      <c r="AL159" s="59" t="s">
        <v>251</v>
      </c>
      <c r="AM159" s="60">
        <v>0.27083333333333331</v>
      </c>
      <c r="AN159" s="60">
        <v>0.29166666666666669</v>
      </c>
      <c r="AO159" s="60">
        <v>0.34722222222222227</v>
      </c>
      <c r="AP159" s="60">
        <v>0.35416666666666669</v>
      </c>
      <c r="AQ159" s="61">
        <f>IF(AP159&lt;AM159,(AP159+1)-AM159,AP159-AM159)</f>
        <v>8.333333333333337E-2</v>
      </c>
      <c r="AR159" s="61">
        <f>IF(AO159&lt;AN159,(AO159+1)-AN159,AO159-AN159)</f>
        <v>5.555555555555558E-2</v>
      </c>
      <c r="AS159" s="62">
        <f>IF(AR159&lt;&gt;0,1,"")</f>
        <v>1</v>
      </c>
      <c r="AT159" s="63">
        <f>IF(AM159&lt;&gt;0,AM159-(6/24)+1440,"")</f>
        <v>1440.0208333333333</v>
      </c>
      <c r="AU159" s="88">
        <v>18.600000000000001</v>
      </c>
      <c r="AV159" s="65"/>
      <c r="AW159" s="65"/>
      <c r="AX159" s="65"/>
      <c r="AY159" s="251">
        <v>27.6</v>
      </c>
      <c r="AZ159" s="216"/>
      <c r="BA159" s="88">
        <v>17.600000000000001</v>
      </c>
      <c r="BB159" s="66"/>
      <c r="BC159" s="90" t="s">
        <v>641</v>
      </c>
      <c r="BD159" s="89">
        <f>BC159*0.0004536</f>
        <v>12.728923200000001</v>
      </c>
      <c r="BE159" s="67"/>
      <c r="BF159" s="68"/>
      <c r="BG159" s="68"/>
      <c r="BH159" s="69">
        <v>3</v>
      </c>
      <c r="BI159" s="70"/>
      <c r="BJ159" s="70"/>
      <c r="BK159" s="70"/>
      <c r="BL159" s="70"/>
      <c r="BM159" s="71"/>
      <c r="BN159" s="71"/>
      <c r="BO159" s="71"/>
      <c r="BP159" s="72">
        <v>3</v>
      </c>
      <c r="BQ159" s="73"/>
      <c r="BR159" s="73"/>
      <c r="BS159" s="73"/>
      <c r="BT159" s="74"/>
      <c r="BU159" s="75"/>
      <c r="BV159" s="74"/>
      <c r="BW159" s="51"/>
      <c r="BX159" s="51"/>
      <c r="BY159" s="51"/>
      <c r="BZ159" s="51"/>
      <c r="CA159" s="51"/>
      <c r="CB159" s="51"/>
      <c r="CC159" s="51"/>
      <c r="CD159" s="51"/>
      <c r="CE159" s="51"/>
      <c r="CF159" s="51"/>
      <c r="CG159" s="51"/>
      <c r="CH159" s="51"/>
      <c r="CI159" s="212">
        <v>9.5806000000000004</v>
      </c>
      <c r="CJ159" s="51">
        <v>23423</v>
      </c>
      <c r="CK159" s="65">
        <f>((CJ159/3.8)*6.7)/1000</f>
        <v>41.298447368421051</v>
      </c>
      <c r="CL159" s="51"/>
      <c r="CM159" s="67">
        <f>((CL159*6.7)/1)/1000</f>
        <v>0</v>
      </c>
      <c r="CN159" s="67">
        <f>IF(A159="","",IF(CK159=0,CM159,CK159)/2.2)</f>
        <v>18.772021531100478</v>
      </c>
      <c r="CO159" s="67">
        <f>IF(A159="","",(CP159/$BD$4))</f>
        <v>6163.8260627131986</v>
      </c>
      <c r="CP159" s="67">
        <f>IF(A159="","",IF(CJ159="",(AJ159*$BA$4),CJ159))</f>
        <v>23423</v>
      </c>
      <c r="CQ159" s="64">
        <f>CN159-AU159</f>
        <v>0.17202153110047647</v>
      </c>
      <c r="CR159" s="67">
        <f>AY159-BA159</f>
        <v>10</v>
      </c>
      <c r="CS159" s="155"/>
      <c r="CT159" s="199">
        <v>44341</v>
      </c>
      <c r="CU159" s="200">
        <v>2.9861111111111113E-2</v>
      </c>
      <c r="CV159" s="200">
        <v>5.9027777777777783E-2</v>
      </c>
      <c r="CW159" s="201" t="s">
        <v>523</v>
      </c>
      <c r="CY159" s="228" t="s">
        <v>697</v>
      </c>
      <c r="CZ159" s="228"/>
    </row>
    <row r="160" spans="1:104" s="18" customFormat="1" ht="13.8" thickBot="1" x14ac:dyDescent="0.3">
      <c r="A160" s="100">
        <v>3795</v>
      </c>
      <c r="B160" s="76" t="str">
        <f t="shared" si="5"/>
        <v>3795-270-2</v>
      </c>
      <c r="C160" s="77">
        <v>67</v>
      </c>
      <c r="D160" s="83" t="s">
        <v>245</v>
      </c>
      <c r="E160" s="83" t="s">
        <v>206</v>
      </c>
      <c r="F160" s="83"/>
      <c r="G160" s="83"/>
      <c r="H160" s="76"/>
      <c r="I160" s="76"/>
      <c r="J160" s="78"/>
      <c r="K160" s="78"/>
      <c r="L160" s="78"/>
      <c r="M160" s="221"/>
      <c r="N160" s="78"/>
      <c r="O160" s="78"/>
      <c r="P160" s="76"/>
      <c r="Q160" s="221"/>
      <c r="R160" s="221"/>
      <c r="S160" s="76"/>
      <c r="T160" s="76"/>
      <c r="U160" s="76"/>
      <c r="V160" s="222"/>
      <c r="W160" s="222"/>
      <c r="X160" s="222"/>
      <c r="Y160" s="79"/>
      <c r="Z160" s="79"/>
      <c r="AA160" s="223"/>
      <c r="AB160" s="223"/>
      <c r="AC160" s="76"/>
      <c r="AD160" s="76"/>
      <c r="AE160" s="221"/>
      <c r="AF160" s="221"/>
      <c r="AG160" s="79"/>
      <c r="AH160" s="80">
        <v>2</v>
      </c>
      <c r="AI160" s="81">
        <v>44341</v>
      </c>
      <c r="AJ160" s="82" t="s">
        <v>250</v>
      </c>
      <c r="AK160" s="83" t="s">
        <v>251</v>
      </c>
      <c r="AL160" s="83" t="s">
        <v>208</v>
      </c>
      <c r="AM160" s="84">
        <v>0.39930555555555558</v>
      </c>
      <c r="AN160" s="84">
        <v>0.41319444444444442</v>
      </c>
      <c r="AO160" s="84">
        <v>0.47222222222222227</v>
      </c>
      <c r="AP160" s="84">
        <v>0.4826388888888889</v>
      </c>
      <c r="AQ160" s="229">
        <f>IF(AP160&lt;AM160,(AP160+1)-AM160,AP160-AM160)</f>
        <v>8.3333333333333315E-2</v>
      </c>
      <c r="AR160" s="231">
        <f>IF(AO160&lt;AN160,(AO160+1)-AN160,AO160-AN160)</f>
        <v>5.9027777777777846E-2</v>
      </c>
      <c r="AS160" s="86">
        <f>IF(AR160&lt;&gt;0,1,"")</f>
        <v>1</v>
      </c>
      <c r="AT160" s="87">
        <f>IF(AM160&lt;&gt;0,AM160-(6/24)+1440,"")</f>
        <v>1440.1493055555557</v>
      </c>
      <c r="AU160" s="230">
        <v>0</v>
      </c>
      <c r="AV160" s="89"/>
      <c r="AW160" s="89"/>
      <c r="AX160" s="89"/>
      <c r="AY160" s="88">
        <v>17.600000000000001</v>
      </c>
      <c r="AZ160" s="89"/>
      <c r="BA160" s="88">
        <v>8</v>
      </c>
      <c r="BB160" s="88"/>
      <c r="BC160" s="90" t="s">
        <v>642</v>
      </c>
      <c r="BD160" s="89">
        <f>BC160*0.0004536</f>
        <v>43.678504799999999</v>
      </c>
      <c r="BE160" s="91"/>
      <c r="BF160" s="92"/>
      <c r="BG160" s="92"/>
      <c r="BH160" s="80">
        <v>4</v>
      </c>
      <c r="BI160" s="93"/>
      <c r="BJ160" s="93"/>
      <c r="BK160" s="93"/>
      <c r="BL160" s="93"/>
      <c r="BM160" s="94"/>
      <c r="BN160" s="94"/>
      <c r="BO160" s="94"/>
      <c r="BP160" s="95">
        <v>4</v>
      </c>
      <c r="BQ160" s="96"/>
      <c r="BR160" s="96"/>
      <c r="BS160" s="96"/>
      <c r="BT160" s="97"/>
      <c r="BU160" s="98"/>
      <c r="BV160" s="97"/>
      <c r="BW160" s="76"/>
      <c r="BX160" s="76"/>
      <c r="BY160" s="76"/>
      <c r="BZ160" s="76"/>
      <c r="CA160" s="76"/>
      <c r="CB160" s="76"/>
      <c r="CC160" s="76"/>
      <c r="CD160" s="76"/>
      <c r="CE160" s="76"/>
      <c r="CF160" s="76"/>
      <c r="CG160" s="76"/>
      <c r="CH160" s="76"/>
      <c r="CI160" s="212">
        <v>40.907600000000002</v>
      </c>
      <c r="CJ160" s="76"/>
      <c r="CK160" s="89">
        <f>((CJ160/3.8)*6.7)/1000</f>
        <v>0</v>
      </c>
      <c r="CL160" s="76"/>
      <c r="CM160" s="91">
        <f>((CL160*6.7)/1)/1000</f>
        <v>0</v>
      </c>
      <c r="CN160" s="91">
        <f>IF(A160="","",IF(CK160=0,CM160,CK160)/2.2)</f>
        <v>0</v>
      </c>
      <c r="CO160" s="91">
        <f>IF(A160="","",(CP160/$BD$4))</f>
        <v>32228.271002361584</v>
      </c>
      <c r="CP160" s="91">
        <f>IF(A160="","",IF(CJ160="",(AJ160*$BA$4),CJ160))</f>
        <v>122469.84</v>
      </c>
      <c r="CQ160" s="99">
        <f>CN160-AU160</f>
        <v>0</v>
      </c>
      <c r="CR160" s="91">
        <f>AY160-BA160</f>
        <v>9.6000000000000014</v>
      </c>
      <c r="CS160" s="168"/>
      <c r="CT160" s="81"/>
      <c r="CU160" s="192"/>
      <c r="CV160" s="192"/>
      <c r="CW160" s="169"/>
      <c r="CY160" s="83" t="s">
        <v>697</v>
      </c>
      <c r="CZ160" s="83"/>
    </row>
    <row r="161" spans="1:104" s="18" customFormat="1" ht="13.8" hidden="1" thickBot="1" x14ac:dyDescent="0.3">
      <c r="A161" s="100"/>
      <c r="B161" s="76" t="str">
        <f t="shared" si="5"/>
        <v/>
      </c>
      <c r="C161" s="77"/>
      <c r="D161" s="83"/>
      <c r="E161" s="83"/>
      <c r="F161" s="83"/>
      <c r="G161" s="76"/>
      <c r="H161" s="76"/>
      <c r="I161" s="76"/>
      <c r="J161" s="78"/>
      <c r="K161" s="78"/>
      <c r="L161" s="78"/>
      <c r="M161" s="221"/>
      <c r="N161" s="78"/>
      <c r="O161" s="78"/>
      <c r="P161" s="76"/>
      <c r="Q161" s="221"/>
      <c r="R161" s="221"/>
      <c r="S161" s="76"/>
      <c r="T161" s="76"/>
      <c r="U161" s="76"/>
      <c r="V161" s="222"/>
      <c r="W161" s="222"/>
      <c r="X161" s="222"/>
      <c r="Y161" s="79"/>
      <c r="Z161" s="79"/>
      <c r="AA161" s="223"/>
      <c r="AB161" s="223"/>
      <c r="AC161" s="76"/>
      <c r="AD161" s="76"/>
      <c r="AE161" s="221"/>
      <c r="AF161" s="221"/>
      <c r="AG161" s="79"/>
      <c r="AH161" s="80">
        <v>3</v>
      </c>
      <c r="AI161" s="81"/>
      <c r="AJ161" s="82"/>
      <c r="AK161" s="83"/>
      <c r="AL161" s="83"/>
      <c r="AM161" s="84"/>
      <c r="AN161" s="84"/>
      <c r="AO161" s="84"/>
      <c r="AP161" s="84"/>
      <c r="AQ161" s="85">
        <f>IF(AP161&lt;AM161,(AP161+1)-AM161,AP161-AM161)</f>
        <v>0</v>
      </c>
      <c r="AR161" s="85">
        <f>IF(AO161&lt;AN161,(AO161+1)-AN161,AO161-AN161)</f>
        <v>0</v>
      </c>
      <c r="AS161" s="86" t="str">
        <f>IF(AR161&lt;&gt;0,1,"")</f>
        <v/>
      </c>
      <c r="AT161" s="87" t="str">
        <f>IF(AM161&lt;&gt;0,AM161-(6/24)+1440,"")</f>
        <v/>
      </c>
      <c r="AU161" s="88"/>
      <c r="AV161" s="89"/>
      <c r="AW161" s="89"/>
      <c r="AX161" s="89"/>
      <c r="AY161" s="88"/>
      <c r="AZ161" s="89"/>
      <c r="BA161" s="88"/>
      <c r="BB161" s="88"/>
      <c r="BC161" s="101"/>
      <c r="BD161" s="89">
        <f>BC161*0.0004536</f>
        <v>0</v>
      </c>
      <c r="BE161" s="91"/>
      <c r="BF161" s="92"/>
      <c r="BG161" s="92"/>
      <c r="BH161" s="80"/>
      <c r="BI161" s="93"/>
      <c r="BJ161" s="93"/>
      <c r="BK161" s="93"/>
      <c r="BL161" s="93"/>
      <c r="BM161" s="94"/>
      <c r="BN161" s="94"/>
      <c r="BO161" s="94"/>
      <c r="BP161" s="95"/>
      <c r="BQ161" s="96"/>
      <c r="BR161" s="96"/>
      <c r="BS161" s="96"/>
      <c r="BT161" s="97"/>
      <c r="BU161" s="98"/>
      <c r="BV161" s="97"/>
      <c r="BW161" s="76"/>
      <c r="BX161" s="76"/>
      <c r="BY161" s="76"/>
      <c r="BZ161" s="76"/>
      <c r="CA161" s="76"/>
      <c r="CB161" s="76"/>
      <c r="CC161" s="76"/>
      <c r="CD161" s="76"/>
      <c r="CE161" s="76"/>
      <c r="CF161" s="76"/>
      <c r="CG161" s="76"/>
      <c r="CH161" s="76"/>
      <c r="CI161" s="212"/>
      <c r="CJ161" s="76"/>
      <c r="CK161" s="89">
        <f>((CJ161/3.8)*6.7)/1000</f>
        <v>0</v>
      </c>
      <c r="CL161" s="76"/>
      <c r="CM161" s="91">
        <f>((CL161*6.7)/1)/1000</f>
        <v>0</v>
      </c>
      <c r="CN161" s="91" t="str">
        <f>IF(A161="","",IF(CK161=0,CM161,CK161)/2.2)</f>
        <v/>
      </c>
      <c r="CO161" s="91" t="str">
        <f>IF(A161="","",(CP161/$BD$4))</f>
        <v/>
      </c>
      <c r="CP161" s="91" t="str">
        <f>IF(A161="","",IF(CJ161="",(AJ161*$BA$4),CJ161))</f>
        <v/>
      </c>
      <c r="CQ161" s="99"/>
      <c r="CR161" s="91">
        <f>AY161-BA161</f>
        <v>0</v>
      </c>
      <c r="CS161" s="76"/>
      <c r="CT161" s="81"/>
      <c r="CU161" s="192"/>
      <c r="CV161" s="192"/>
      <c r="CW161" s="169"/>
      <c r="CY161" s="76"/>
      <c r="CZ161" s="76"/>
    </row>
    <row r="162" spans="1:104" s="18" customFormat="1" ht="13.8" hidden="1" thickBot="1" x14ac:dyDescent="0.3">
      <c r="A162" s="100"/>
      <c r="B162" s="76" t="str">
        <f t="shared" si="5"/>
        <v/>
      </c>
      <c r="C162" s="77"/>
      <c r="D162" s="83"/>
      <c r="E162" s="83"/>
      <c r="F162" s="83"/>
      <c r="G162" s="76"/>
      <c r="H162" s="76"/>
      <c r="I162" s="76"/>
      <c r="J162" s="78"/>
      <c r="K162" s="78"/>
      <c r="L162" s="78"/>
      <c r="M162" s="221"/>
      <c r="N162" s="78"/>
      <c r="O162" s="78"/>
      <c r="P162" s="76"/>
      <c r="Q162" s="221"/>
      <c r="R162" s="221"/>
      <c r="S162" s="76"/>
      <c r="T162" s="76"/>
      <c r="U162" s="76"/>
      <c r="V162" s="222"/>
      <c r="W162" s="222"/>
      <c r="X162" s="222"/>
      <c r="Y162" s="79"/>
      <c r="Z162" s="79"/>
      <c r="AA162" s="223"/>
      <c r="AB162" s="223"/>
      <c r="AC162" s="76"/>
      <c r="AD162" s="76"/>
      <c r="AE162" s="221"/>
      <c r="AF162" s="221"/>
      <c r="AG162" s="79"/>
      <c r="AH162" s="102">
        <v>4</v>
      </c>
      <c r="AI162" s="103"/>
      <c r="AJ162" s="104"/>
      <c r="AK162" s="105"/>
      <c r="AL162" s="106"/>
      <c r="AM162" s="107"/>
      <c r="AN162" s="107"/>
      <c r="AO162" s="107"/>
      <c r="AP162" s="107"/>
      <c r="AQ162" s="108">
        <f>IF(AP162&lt;AM162,(AP162+1)-AM162,AP162-AM162)</f>
        <v>0</v>
      </c>
      <c r="AR162" s="108">
        <f>IF(AO162&lt;AN162,(AO162+1)-AN162,AO162-AN162)</f>
        <v>0</v>
      </c>
      <c r="AS162" s="109" t="str">
        <f>IF(AR162&lt;&gt;0,1,"")</f>
        <v/>
      </c>
      <c r="AT162" s="110" t="str">
        <f>IF(AM162&lt;&gt;0,AM162-(6/24)+1440,"")</f>
        <v/>
      </c>
      <c r="AU162" s="111"/>
      <c r="AV162" s="112"/>
      <c r="AW162" s="112"/>
      <c r="AX162" s="112"/>
      <c r="AY162" s="111"/>
      <c r="AZ162" s="217"/>
      <c r="BA162" s="111"/>
      <c r="BB162" s="111"/>
      <c r="BC162" s="113"/>
      <c r="BD162" s="112">
        <f>BC162*0.0004536</f>
        <v>0</v>
      </c>
      <c r="BE162" s="114"/>
      <c r="BF162" s="115"/>
      <c r="BG162" s="115"/>
      <c r="BH162" s="102"/>
      <c r="BI162" s="116"/>
      <c r="BJ162" s="116"/>
      <c r="BK162" s="116"/>
      <c r="BL162" s="116"/>
      <c r="BM162" s="117"/>
      <c r="BN162" s="117"/>
      <c r="BO162" s="117"/>
      <c r="BP162" s="118"/>
      <c r="BQ162" s="119"/>
      <c r="BR162" s="119"/>
      <c r="BS162" s="119"/>
      <c r="BT162" s="120"/>
      <c r="BU162" s="121"/>
      <c r="BV162" s="120"/>
      <c r="BW162" s="122"/>
      <c r="BX162" s="122"/>
      <c r="BY162" s="122"/>
      <c r="BZ162" s="122"/>
      <c r="CA162" s="122"/>
      <c r="CB162" s="122"/>
      <c r="CC162" s="122"/>
      <c r="CD162" s="122"/>
      <c r="CE162" s="122"/>
      <c r="CF162" s="122"/>
      <c r="CG162" s="122"/>
      <c r="CH162" s="122"/>
      <c r="CI162" s="213"/>
      <c r="CJ162" s="122"/>
      <c r="CK162" s="112">
        <f>((CJ162/3.8)*6.7)/1000</f>
        <v>0</v>
      </c>
      <c r="CL162" s="122"/>
      <c r="CM162" s="114">
        <f>((CL162*6.7)/1)/1000</f>
        <v>0</v>
      </c>
      <c r="CN162" s="114" t="str">
        <f>IF(A162="","",IF(CK162=0,CM162,CK162)/2.2)</f>
        <v/>
      </c>
      <c r="CO162" s="114" t="str">
        <f>IF(A162="","",(CP162/$BD$4))</f>
        <v/>
      </c>
      <c r="CP162" s="114" t="str">
        <f>IF(A162="","",IF(CJ162="",(AJ162*$BA$4),CJ162))</f>
        <v/>
      </c>
      <c r="CQ162" s="123"/>
      <c r="CR162" s="114">
        <f>AY162-BA162</f>
        <v>0</v>
      </c>
      <c r="CS162" s="122"/>
      <c r="CT162" s="202"/>
      <c r="CU162" s="203"/>
      <c r="CV162" s="203"/>
      <c r="CW162" s="204"/>
      <c r="CY162" s="76"/>
      <c r="CZ162" s="76"/>
    </row>
    <row r="163" spans="1:104" s="18" customFormat="1" ht="13.8" hidden="1" thickBot="1" x14ac:dyDescent="0.3">
      <c r="A163" s="124"/>
      <c r="B163" s="125" t="str">
        <f t="shared" si="5"/>
        <v/>
      </c>
      <c r="C163" s="126"/>
      <c r="D163" s="127"/>
      <c r="E163" s="127"/>
      <c r="F163" s="127"/>
      <c r="G163" s="127"/>
      <c r="H163" s="127"/>
      <c r="I163" s="128"/>
      <c r="J163" s="128"/>
      <c r="K163" s="128"/>
      <c r="L163" s="128"/>
      <c r="M163" s="224"/>
      <c r="N163" s="128"/>
      <c r="O163" s="128"/>
      <c r="P163" s="125"/>
      <c r="Q163" s="224"/>
      <c r="R163" s="224"/>
      <c r="S163" s="125"/>
      <c r="T163" s="125"/>
      <c r="U163" s="125"/>
      <c r="V163" s="225"/>
      <c r="W163" s="225"/>
      <c r="X163" s="225"/>
      <c r="Y163" s="129"/>
      <c r="Z163" s="129"/>
      <c r="AA163" s="226"/>
      <c r="AB163" s="226"/>
      <c r="AC163" s="125"/>
      <c r="AD163" s="125"/>
      <c r="AE163" s="224"/>
      <c r="AF163" s="224"/>
      <c r="AG163" s="130"/>
      <c r="AH163" s="238" t="s">
        <v>141</v>
      </c>
      <c r="AI163" s="239"/>
      <c r="AJ163" s="131"/>
      <c r="AK163" s="132"/>
      <c r="AL163" s="132"/>
      <c r="AM163" s="132"/>
      <c r="AN163" s="132"/>
      <c r="AO163" s="132"/>
      <c r="AP163" s="133"/>
      <c r="AQ163" s="133">
        <f>SUM(AQ159:AQ162)</f>
        <v>0.16666666666666669</v>
      </c>
      <c r="AR163" s="133">
        <f>SUM(AR159:AR162)</f>
        <v>0.11458333333333343</v>
      </c>
      <c r="AS163" s="134">
        <f>SUM(AS159:AS162)</f>
        <v>2</v>
      </c>
      <c r="AT163" s="134"/>
      <c r="AU163" s="132"/>
      <c r="AV163" s="135"/>
      <c r="AW163" s="135"/>
      <c r="AX163" s="135"/>
      <c r="AY163" s="132"/>
      <c r="AZ163" s="132"/>
      <c r="BA163" s="132"/>
      <c r="BB163" s="132"/>
      <c r="BC163" s="136"/>
      <c r="BD163" s="135"/>
      <c r="BE163" s="135"/>
      <c r="BF163" s="137"/>
      <c r="BG163" s="137"/>
      <c r="BH163" s="239"/>
      <c r="BI163" s="239"/>
      <c r="BJ163" s="239"/>
      <c r="BK163" s="138"/>
      <c r="BL163" s="138"/>
      <c r="BM163" s="138"/>
      <c r="BN163" s="138"/>
      <c r="BO163" s="138"/>
      <c r="BP163" s="139"/>
      <c r="BQ163" s="139"/>
      <c r="BR163" s="139"/>
      <c r="BS163" s="139"/>
      <c r="BT163" s="140"/>
      <c r="BU163" s="140"/>
      <c r="BV163" s="140"/>
      <c r="BW163" s="132"/>
      <c r="BX163" s="132"/>
      <c r="BY163" s="132"/>
      <c r="BZ163" s="132"/>
      <c r="CA163" s="132"/>
      <c r="CB163" s="132"/>
      <c r="CC163" s="132"/>
      <c r="CD163" s="132"/>
      <c r="CE163" s="132"/>
      <c r="CF163" s="132"/>
      <c r="CG163" s="132"/>
      <c r="CH163" s="132"/>
      <c r="CI163" s="214"/>
      <c r="CJ163" s="132"/>
      <c r="CK163" s="135">
        <f>SUM(CK159:CK162)</f>
        <v>41.298447368421051</v>
      </c>
      <c r="CL163" s="132"/>
      <c r="CM163" s="135">
        <f>SUM(CM159:CM162)</f>
        <v>0</v>
      </c>
      <c r="CN163" s="135">
        <f>SUM(CN159:CN162)</f>
        <v>18.772021531100478</v>
      </c>
      <c r="CO163" s="135">
        <f>SUM(CO159:CO162)</f>
        <v>38392.097065074784</v>
      </c>
      <c r="CP163" s="135">
        <f>SUM(CP159:CP162)</f>
        <v>145892.84</v>
      </c>
      <c r="CQ163" s="135">
        <f>SUM(CQ159:CQ162)</f>
        <v>0.17202153110047647</v>
      </c>
      <c r="CR163" s="132"/>
      <c r="CS163" s="132"/>
      <c r="CT163" s="132"/>
      <c r="CU163" s="132"/>
      <c r="CV163" s="132"/>
      <c r="CW163" s="141"/>
      <c r="CY163" s="214"/>
      <c r="CZ163" s="214"/>
    </row>
    <row r="164" spans="1:104" s="18" customFormat="1" x14ac:dyDescent="0.25">
      <c r="A164" s="50">
        <v>3796</v>
      </c>
      <c r="B164" s="51" t="str">
        <f t="shared" ref="B164:B198" si="6">IF(AJ164="","",A164&amp;"-"&amp;AJ164&amp;"-"&amp;AH164)</f>
        <v>3796-4135-1</v>
      </c>
      <c r="C164" s="52">
        <v>67</v>
      </c>
      <c r="D164" s="53" t="s">
        <v>349</v>
      </c>
      <c r="E164" s="53" t="s">
        <v>354</v>
      </c>
      <c r="F164" s="53" t="s">
        <v>212</v>
      </c>
      <c r="G164" s="53" t="s">
        <v>213</v>
      </c>
      <c r="H164" s="53"/>
      <c r="I164" s="70"/>
      <c r="J164" s="54"/>
      <c r="K164" s="54"/>
      <c r="L164" s="54"/>
      <c r="M164" s="218"/>
      <c r="N164" s="54"/>
      <c r="O164" s="54"/>
      <c r="P164" s="51"/>
      <c r="Q164" s="218"/>
      <c r="R164" s="218"/>
      <c r="S164" s="51"/>
      <c r="T164" s="51"/>
      <c r="U164" s="51"/>
      <c r="V164" s="219"/>
      <c r="W164" s="219"/>
      <c r="X164" s="220"/>
      <c r="Y164" s="55"/>
      <c r="Z164" s="55"/>
      <c r="AA164" s="219"/>
      <c r="AB164" s="219"/>
      <c r="AC164" s="51"/>
      <c r="AD164" s="51"/>
      <c r="AE164" s="218"/>
      <c r="AF164" s="218"/>
      <c r="AG164" s="55"/>
      <c r="AH164" s="56">
        <v>1</v>
      </c>
      <c r="AI164" s="57">
        <v>44341</v>
      </c>
      <c r="AJ164" s="58" t="s">
        <v>362</v>
      </c>
      <c r="AK164" s="59" t="s">
        <v>208</v>
      </c>
      <c r="AL164" s="59" t="s">
        <v>216</v>
      </c>
      <c r="AM164" s="60">
        <v>0.80902777777777779</v>
      </c>
      <c r="AN164" s="60">
        <v>0.81597222222222221</v>
      </c>
      <c r="AO164" s="60">
        <v>0.94097222222222221</v>
      </c>
      <c r="AP164" s="60">
        <v>0.94444444444444453</v>
      </c>
      <c r="AQ164" s="61">
        <f>IF(AP164&lt;AM164,(AP164+1)-AM164,AP164-AM164)</f>
        <v>0.13541666666666674</v>
      </c>
      <c r="AR164" s="61">
        <f>IF(AO164&lt;AN164,(AO164+1)-AN164,AO164-AN164)</f>
        <v>0.125</v>
      </c>
      <c r="AS164" s="62">
        <f>IF(AR164&lt;&gt;0,1,"")</f>
        <v>1</v>
      </c>
      <c r="AT164" s="63">
        <f>IF(AM164&lt;&gt;0,AM164-(6/24)+1440,"")</f>
        <v>1440.5590277777778</v>
      </c>
      <c r="AU164" s="88">
        <v>18.2</v>
      </c>
      <c r="AV164" s="65"/>
      <c r="AW164" s="65"/>
      <c r="AX164" s="65"/>
      <c r="AY164" s="64">
        <v>26.2</v>
      </c>
      <c r="AZ164" s="216"/>
      <c r="BA164" s="88">
        <v>8</v>
      </c>
      <c r="BB164" s="66"/>
      <c r="BC164" s="90" t="s">
        <v>644</v>
      </c>
      <c r="BD164" s="89">
        <f>BC164*0.0004536</f>
        <v>39.082176000000004</v>
      </c>
      <c r="BE164" s="67"/>
      <c r="BF164" s="68"/>
      <c r="BG164" s="68"/>
      <c r="BH164" s="69">
        <v>3</v>
      </c>
      <c r="BI164" s="70"/>
      <c r="BJ164" s="70"/>
      <c r="BK164" s="70"/>
      <c r="BL164" s="70"/>
      <c r="BM164" s="71"/>
      <c r="BN164" s="71"/>
      <c r="BO164" s="71"/>
      <c r="BP164" s="72">
        <v>3</v>
      </c>
      <c r="BQ164" s="73"/>
      <c r="BR164" s="73"/>
      <c r="BS164" s="73"/>
      <c r="BT164" s="74"/>
      <c r="BU164" s="75"/>
      <c r="BV164" s="74"/>
      <c r="BW164" s="51"/>
      <c r="BX164" s="51"/>
      <c r="BY164" s="51"/>
      <c r="BZ164" s="51"/>
      <c r="CA164" s="51"/>
      <c r="CB164" s="51"/>
      <c r="CC164" s="51"/>
      <c r="CD164" s="51"/>
      <c r="CE164" s="51"/>
      <c r="CF164" s="51"/>
      <c r="CG164" s="51"/>
      <c r="CH164" s="51"/>
      <c r="CI164" s="212">
        <v>39.084000000000003</v>
      </c>
      <c r="CJ164" s="51"/>
      <c r="CK164" s="65">
        <f>((CJ164/3.8)*6.7)/1000</f>
        <v>0</v>
      </c>
      <c r="CL164" s="51">
        <v>5994</v>
      </c>
      <c r="CM164" s="67">
        <f>((CL164*6.7)/1)/1000</f>
        <v>40.159800000000004</v>
      </c>
      <c r="CN164" s="67">
        <f>IF(A164="","",IF(CK164=0,CM164,CK164)/2.2)</f>
        <v>18.254454545454546</v>
      </c>
      <c r="CO164" s="67">
        <f>IF(A164="","",(CP164/$BD$4))</f>
        <v>493570.00220283389</v>
      </c>
      <c r="CP164" s="67">
        <f>IF(A164="","",IF(CJ164="",(AJ164*$BA$4),CJ164))</f>
        <v>1875602.92</v>
      </c>
      <c r="CQ164" s="64">
        <f>CN164-AU164</f>
        <v>5.4454545454547088E-2</v>
      </c>
      <c r="CR164" s="67">
        <f>AY164-BA164</f>
        <v>18.2</v>
      </c>
      <c r="CS164" s="155"/>
      <c r="CT164" s="199"/>
      <c r="CU164" s="200"/>
      <c r="CV164" s="200"/>
      <c r="CW164" s="201"/>
      <c r="CY164" s="228" t="s">
        <v>697</v>
      </c>
      <c r="CZ164" s="228"/>
    </row>
    <row r="165" spans="1:104" s="18" customFormat="1" ht="13.8" thickBot="1" x14ac:dyDescent="0.3">
      <c r="A165" s="100">
        <v>3796</v>
      </c>
      <c r="B165" s="76" t="str">
        <f t="shared" si="6"/>
        <v>3796-4136-2</v>
      </c>
      <c r="C165" s="77">
        <v>67</v>
      </c>
      <c r="D165" s="83" t="s">
        <v>349</v>
      </c>
      <c r="E165" s="83" t="s">
        <v>354</v>
      </c>
      <c r="F165" s="83" t="s">
        <v>212</v>
      </c>
      <c r="G165" s="83" t="s">
        <v>213</v>
      </c>
      <c r="H165" s="76"/>
      <c r="I165" s="76"/>
      <c r="J165" s="78"/>
      <c r="K165" s="78"/>
      <c r="L165" s="78"/>
      <c r="M165" s="221"/>
      <c r="N165" s="78"/>
      <c r="O165" s="78"/>
      <c r="P165" s="76"/>
      <c r="Q165" s="221"/>
      <c r="R165" s="221"/>
      <c r="S165" s="76"/>
      <c r="T165" s="76"/>
      <c r="U165" s="76"/>
      <c r="V165" s="222"/>
      <c r="W165" s="222"/>
      <c r="X165" s="222"/>
      <c r="Y165" s="79"/>
      <c r="Z165" s="79"/>
      <c r="AA165" s="223"/>
      <c r="AB165" s="223"/>
      <c r="AC165" s="76"/>
      <c r="AD165" s="76"/>
      <c r="AE165" s="221"/>
      <c r="AF165" s="221"/>
      <c r="AG165" s="79"/>
      <c r="AH165" s="80">
        <v>2</v>
      </c>
      <c r="AI165" s="81">
        <v>44341</v>
      </c>
      <c r="AJ165" s="82" t="s">
        <v>299</v>
      </c>
      <c r="AK165" s="83" t="s">
        <v>216</v>
      </c>
      <c r="AL165" s="83" t="s">
        <v>208</v>
      </c>
      <c r="AM165" s="84">
        <v>6.9444444444444441E-3</v>
      </c>
      <c r="AN165" s="84">
        <v>2.0833333333333332E-2</v>
      </c>
      <c r="AO165" s="84">
        <v>0.15277777777777776</v>
      </c>
      <c r="AP165" s="84">
        <v>0.16319444444444445</v>
      </c>
      <c r="AQ165" s="229">
        <f>IF(AP165&lt;AM165,(AP165+1)-AM165,AP165-AM165)</f>
        <v>0.15625</v>
      </c>
      <c r="AR165" s="231">
        <f>IF(AO165&lt;AN165,(AO165+1)-AN165,AO165-AN165)</f>
        <v>0.13194444444444442</v>
      </c>
      <c r="AS165" s="86">
        <f>IF(AR165&lt;&gt;0,1,"")</f>
        <v>1</v>
      </c>
      <c r="AT165" s="87">
        <f>IF(AM165&lt;&gt;0,AM165-(6/24)+1440,"")</f>
        <v>1439.7569444444443</v>
      </c>
      <c r="AU165" s="230">
        <v>15.7</v>
      </c>
      <c r="AV165" s="89"/>
      <c r="AW165" s="89"/>
      <c r="AX165" s="89"/>
      <c r="AY165" s="88">
        <v>24</v>
      </c>
      <c r="AZ165" s="89"/>
      <c r="BA165" s="88">
        <v>4.8</v>
      </c>
      <c r="BB165" s="88"/>
      <c r="BC165" s="90" t="s">
        <v>645</v>
      </c>
      <c r="BD165" s="89">
        <f>BC165*0.0004536</f>
        <v>40.003437600000005</v>
      </c>
      <c r="BE165" s="91"/>
      <c r="BF165" s="92"/>
      <c r="BG165" s="92"/>
      <c r="BH165" s="80">
        <v>4</v>
      </c>
      <c r="BI165" s="93"/>
      <c r="BJ165" s="93"/>
      <c r="BK165" s="93"/>
      <c r="BL165" s="93"/>
      <c r="BM165" s="94"/>
      <c r="BN165" s="94"/>
      <c r="BO165" s="94"/>
      <c r="BP165" s="95">
        <v>4</v>
      </c>
      <c r="BQ165" s="96"/>
      <c r="BR165" s="96"/>
      <c r="BS165" s="96"/>
      <c r="BT165" s="97"/>
      <c r="BU165" s="98"/>
      <c r="BV165" s="97"/>
      <c r="BW165" s="76"/>
      <c r="BX165" s="76"/>
      <c r="BY165" s="76"/>
      <c r="BZ165" s="76"/>
      <c r="CA165" s="76"/>
      <c r="CB165" s="76"/>
      <c r="CC165" s="76"/>
      <c r="CD165" s="76"/>
      <c r="CE165" s="76"/>
      <c r="CF165" s="76"/>
      <c r="CG165" s="76"/>
      <c r="CH165" s="76"/>
      <c r="CI165" s="212">
        <v>40.084000000000003</v>
      </c>
      <c r="CJ165" s="76"/>
      <c r="CK165" s="89">
        <f>((CJ165/3.8)*6.7)/1000</f>
        <v>0</v>
      </c>
      <c r="CL165" s="76">
        <v>5156</v>
      </c>
      <c r="CM165" s="91">
        <f>((CL165*6.7)/1)/1000</f>
        <v>34.545200000000001</v>
      </c>
      <c r="CN165" s="91">
        <f>IF(A165="","",IF(CK165=0,CM165,CK165)/2.2)</f>
        <v>15.702363636363636</v>
      </c>
      <c r="CO165" s="91">
        <f>IF(A165="","",(CP165/$BD$4))</f>
        <v>493689.3661695093</v>
      </c>
      <c r="CP165" s="91">
        <f>IF(A165="","",IF(CJ165="",(AJ165*$BA$4),CJ165))</f>
        <v>1876056.5119999999</v>
      </c>
      <c r="CQ165" s="99">
        <f>CN165-AU165</f>
        <v>2.3636363636363455E-3</v>
      </c>
      <c r="CR165" s="91">
        <f>AY165-BA165</f>
        <v>19.2</v>
      </c>
      <c r="CS165" s="168"/>
      <c r="CT165" s="81"/>
      <c r="CU165" s="192"/>
      <c r="CV165" s="192"/>
      <c r="CW165" s="169"/>
      <c r="CY165" s="83" t="s">
        <v>697</v>
      </c>
      <c r="CZ165" s="83"/>
    </row>
    <row r="166" spans="1:104" s="18" customFormat="1" ht="13.8" hidden="1" thickBot="1" x14ac:dyDescent="0.3">
      <c r="A166" s="100"/>
      <c r="B166" s="76" t="str">
        <f t="shared" si="6"/>
        <v/>
      </c>
      <c r="C166" s="77"/>
      <c r="D166" s="83"/>
      <c r="E166" s="83"/>
      <c r="F166" s="83"/>
      <c r="G166" s="76"/>
      <c r="H166" s="76"/>
      <c r="I166" s="76"/>
      <c r="J166" s="78"/>
      <c r="K166" s="78"/>
      <c r="L166" s="78"/>
      <c r="M166" s="221"/>
      <c r="N166" s="78"/>
      <c r="O166" s="78"/>
      <c r="P166" s="76"/>
      <c r="Q166" s="221"/>
      <c r="R166" s="221"/>
      <c r="S166" s="76"/>
      <c r="T166" s="76"/>
      <c r="U166" s="76"/>
      <c r="V166" s="222"/>
      <c r="W166" s="222"/>
      <c r="X166" s="222"/>
      <c r="Y166" s="79"/>
      <c r="Z166" s="79"/>
      <c r="AA166" s="223"/>
      <c r="AB166" s="223"/>
      <c r="AC166" s="76"/>
      <c r="AD166" s="76"/>
      <c r="AE166" s="221"/>
      <c r="AF166" s="221"/>
      <c r="AG166" s="79"/>
      <c r="AH166" s="80">
        <v>3</v>
      </c>
      <c r="AI166" s="81"/>
      <c r="AJ166" s="82"/>
      <c r="AK166" s="83"/>
      <c r="AL166" s="83"/>
      <c r="AM166" s="84"/>
      <c r="AN166" s="84"/>
      <c r="AO166" s="84"/>
      <c r="AP166" s="84"/>
      <c r="AQ166" s="85">
        <f>IF(AP166&lt;AM166,(AP166+1)-AM166,AP166-AM166)</f>
        <v>0</v>
      </c>
      <c r="AR166" s="85">
        <f>IF(AO166&lt;AN166,(AO166+1)-AN166,AO166-AN166)</f>
        <v>0</v>
      </c>
      <c r="AS166" s="86" t="str">
        <f>IF(AR166&lt;&gt;0,1,"")</f>
        <v/>
      </c>
      <c r="AT166" s="87" t="str">
        <f>IF(AM166&lt;&gt;0,AM166-(6/24)+1440,"")</f>
        <v/>
      </c>
      <c r="AU166" s="88"/>
      <c r="AV166" s="89"/>
      <c r="AW166" s="89"/>
      <c r="AX166" s="89"/>
      <c r="AY166" s="88"/>
      <c r="AZ166" s="89"/>
      <c r="BA166" s="88"/>
      <c r="BB166" s="88"/>
      <c r="BC166" s="101"/>
      <c r="BD166" s="89">
        <f>BC166*0.0004536</f>
        <v>0</v>
      </c>
      <c r="BE166" s="91"/>
      <c r="BF166" s="92"/>
      <c r="BG166" s="92"/>
      <c r="BH166" s="80"/>
      <c r="BI166" s="93"/>
      <c r="BJ166" s="93"/>
      <c r="BK166" s="93"/>
      <c r="BL166" s="93"/>
      <c r="BM166" s="94"/>
      <c r="BN166" s="94"/>
      <c r="BO166" s="94"/>
      <c r="BP166" s="95"/>
      <c r="BQ166" s="96"/>
      <c r="BR166" s="96"/>
      <c r="BS166" s="96"/>
      <c r="BT166" s="97"/>
      <c r="BU166" s="98"/>
      <c r="BV166" s="97"/>
      <c r="BW166" s="76"/>
      <c r="BX166" s="76"/>
      <c r="BY166" s="76"/>
      <c r="BZ166" s="76"/>
      <c r="CA166" s="76"/>
      <c r="CB166" s="76"/>
      <c r="CC166" s="76"/>
      <c r="CD166" s="76"/>
      <c r="CE166" s="76"/>
      <c r="CF166" s="76"/>
      <c r="CG166" s="76"/>
      <c r="CH166" s="76"/>
      <c r="CI166" s="212"/>
      <c r="CJ166" s="76"/>
      <c r="CK166" s="89">
        <f>((CJ166/3.8)*6.7)/1000</f>
        <v>0</v>
      </c>
      <c r="CL166" s="76"/>
      <c r="CM166" s="91">
        <f>((CL166*6.7)/1)/1000</f>
        <v>0</v>
      </c>
      <c r="CN166" s="91" t="str">
        <f>IF(A166="","",IF(CK166=0,CM166,CK166)/2.2)</f>
        <v/>
      </c>
      <c r="CO166" s="91" t="str">
        <f>IF(A166="","",(CP166/$BD$4))</f>
        <v/>
      </c>
      <c r="CP166" s="91" t="str">
        <f>IF(A166="","",IF(CJ166="",(AJ166*$BA$4),CJ166))</f>
        <v/>
      </c>
      <c r="CQ166" s="99"/>
      <c r="CR166" s="91">
        <f>AY166-BA166</f>
        <v>0</v>
      </c>
      <c r="CS166" s="76"/>
      <c r="CT166" s="81"/>
      <c r="CU166" s="192"/>
      <c r="CV166" s="192"/>
      <c r="CW166" s="169"/>
      <c r="CY166" s="76"/>
      <c r="CZ166" s="76"/>
    </row>
    <row r="167" spans="1:104" s="18" customFormat="1" ht="13.8" hidden="1" thickBot="1" x14ac:dyDescent="0.3">
      <c r="A167" s="100"/>
      <c r="B167" s="76" t="str">
        <f t="shared" si="6"/>
        <v/>
      </c>
      <c r="C167" s="77"/>
      <c r="D167" s="83"/>
      <c r="E167" s="83"/>
      <c r="F167" s="83"/>
      <c r="G167" s="76"/>
      <c r="H167" s="76"/>
      <c r="I167" s="76"/>
      <c r="J167" s="78"/>
      <c r="K167" s="78"/>
      <c r="L167" s="78"/>
      <c r="M167" s="221"/>
      <c r="N167" s="78"/>
      <c r="O167" s="78"/>
      <c r="P167" s="76"/>
      <c r="Q167" s="221"/>
      <c r="R167" s="221"/>
      <c r="S167" s="76"/>
      <c r="T167" s="76"/>
      <c r="U167" s="76"/>
      <c r="V167" s="222"/>
      <c r="W167" s="222"/>
      <c r="X167" s="222"/>
      <c r="Y167" s="79"/>
      <c r="Z167" s="79"/>
      <c r="AA167" s="223"/>
      <c r="AB167" s="223"/>
      <c r="AC167" s="76"/>
      <c r="AD167" s="76"/>
      <c r="AE167" s="221"/>
      <c r="AF167" s="221"/>
      <c r="AG167" s="79"/>
      <c r="AH167" s="102">
        <v>4</v>
      </c>
      <c r="AI167" s="103"/>
      <c r="AJ167" s="104"/>
      <c r="AK167" s="105"/>
      <c r="AL167" s="106"/>
      <c r="AM167" s="107"/>
      <c r="AN167" s="107"/>
      <c r="AO167" s="107"/>
      <c r="AP167" s="107"/>
      <c r="AQ167" s="108">
        <f>IF(AP167&lt;AM167,(AP167+1)-AM167,AP167-AM167)</f>
        <v>0</v>
      </c>
      <c r="AR167" s="108">
        <f>IF(AO167&lt;AN167,(AO167+1)-AN167,AO167-AN167)</f>
        <v>0</v>
      </c>
      <c r="AS167" s="109" t="str">
        <f>IF(AR167&lt;&gt;0,1,"")</f>
        <v/>
      </c>
      <c r="AT167" s="110" t="str">
        <f>IF(AM167&lt;&gt;0,AM167-(6/24)+1440,"")</f>
        <v/>
      </c>
      <c r="AU167" s="111"/>
      <c r="AV167" s="112"/>
      <c r="AW167" s="112"/>
      <c r="AX167" s="112"/>
      <c r="AY167" s="111"/>
      <c r="AZ167" s="217"/>
      <c r="BA167" s="111"/>
      <c r="BB167" s="111"/>
      <c r="BC167" s="113"/>
      <c r="BD167" s="112">
        <f>BC167*0.0004536</f>
        <v>0</v>
      </c>
      <c r="BE167" s="114"/>
      <c r="BF167" s="115"/>
      <c r="BG167" s="115"/>
      <c r="BH167" s="102"/>
      <c r="BI167" s="116"/>
      <c r="BJ167" s="116"/>
      <c r="BK167" s="116"/>
      <c r="BL167" s="116"/>
      <c r="BM167" s="117"/>
      <c r="BN167" s="117"/>
      <c r="BO167" s="117"/>
      <c r="BP167" s="118"/>
      <c r="BQ167" s="119"/>
      <c r="BR167" s="119"/>
      <c r="BS167" s="119"/>
      <c r="BT167" s="120"/>
      <c r="BU167" s="121"/>
      <c r="BV167" s="120"/>
      <c r="BW167" s="122"/>
      <c r="BX167" s="122"/>
      <c r="BY167" s="122"/>
      <c r="BZ167" s="122"/>
      <c r="CA167" s="122"/>
      <c r="CB167" s="122"/>
      <c r="CC167" s="122"/>
      <c r="CD167" s="122"/>
      <c r="CE167" s="122"/>
      <c r="CF167" s="122"/>
      <c r="CG167" s="122"/>
      <c r="CH167" s="122"/>
      <c r="CI167" s="213"/>
      <c r="CJ167" s="122"/>
      <c r="CK167" s="112">
        <f>((CJ167/3.8)*6.7)/1000</f>
        <v>0</v>
      </c>
      <c r="CL167" s="122"/>
      <c r="CM167" s="114">
        <f>((CL167*6.7)/1)/1000</f>
        <v>0</v>
      </c>
      <c r="CN167" s="114" t="str">
        <f>IF(A167="","",IF(CK167=0,CM167,CK167)/2.2)</f>
        <v/>
      </c>
      <c r="CO167" s="114" t="str">
        <f>IF(A167="","",(CP167/$BD$4))</f>
        <v/>
      </c>
      <c r="CP167" s="114" t="str">
        <f>IF(A167="","",IF(CJ167="",(AJ167*$BA$4),CJ167))</f>
        <v/>
      </c>
      <c r="CQ167" s="123"/>
      <c r="CR167" s="114">
        <f>AY167-BA167</f>
        <v>0</v>
      </c>
      <c r="CS167" s="122"/>
      <c r="CT167" s="202"/>
      <c r="CU167" s="203"/>
      <c r="CV167" s="203"/>
      <c r="CW167" s="204"/>
      <c r="CY167" s="76"/>
      <c r="CZ167" s="76"/>
    </row>
    <row r="168" spans="1:104" s="18" customFormat="1" ht="13.8" hidden="1" thickBot="1" x14ac:dyDescent="0.3">
      <c r="A168" s="124"/>
      <c r="B168" s="125" t="str">
        <f t="shared" si="6"/>
        <v/>
      </c>
      <c r="C168" s="126"/>
      <c r="D168" s="127"/>
      <c r="E168" s="127"/>
      <c r="F168" s="127"/>
      <c r="G168" s="127"/>
      <c r="H168" s="127"/>
      <c r="I168" s="128"/>
      <c r="J168" s="128"/>
      <c r="K168" s="128"/>
      <c r="L168" s="128"/>
      <c r="M168" s="224"/>
      <c r="N168" s="128"/>
      <c r="O168" s="128"/>
      <c r="P168" s="125"/>
      <c r="Q168" s="224"/>
      <c r="R168" s="224"/>
      <c r="S168" s="125"/>
      <c r="T168" s="125"/>
      <c r="U168" s="125"/>
      <c r="V168" s="225"/>
      <c r="W168" s="225"/>
      <c r="X168" s="225"/>
      <c r="Y168" s="129"/>
      <c r="Z168" s="129"/>
      <c r="AA168" s="226"/>
      <c r="AB168" s="226"/>
      <c r="AC168" s="125"/>
      <c r="AD168" s="125"/>
      <c r="AE168" s="224"/>
      <c r="AF168" s="224"/>
      <c r="AG168" s="130"/>
      <c r="AH168" s="238" t="s">
        <v>141</v>
      </c>
      <c r="AI168" s="239"/>
      <c r="AJ168" s="131"/>
      <c r="AK168" s="132"/>
      <c r="AL168" s="132"/>
      <c r="AM168" s="132"/>
      <c r="AN168" s="132"/>
      <c r="AO168" s="132"/>
      <c r="AP168" s="133"/>
      <c r="AQ168" s="133">
        <f>SUM(AQ164:AQ167)</f>
        <v>0.29166666666666674</v>
      </c>
      <c r="AR168" s="133">
        <f>SUM(AR164:AR167)</f>
        <v>0.25694444444444442</v>
      </c>
      <c r="AS168" s="134">
        <f>SUM(AS164:AS167)</f>
        <v>2</v>
      </c>
      <c r="AT168" s="134"/>
      <c r="AU168" s="132"/>
      <c r="AV168" s="135"/>
      <c r="AW168" s="135"/>
      <c r="AX168" s="135"/>
      <c r="AY168" s="132"/>
      <c r="AZ168" s="132"/>
      <c r="BA168" s="132"/>
      <c r="BB168" s="132"/>
      <c r="BC168" s="136"/>
      <c r="BD168" s="135"/>
      <c r="BE168" s="135"/>
      <c r="BF168" s="137"/>
      <c r="BG168" s="137"/>
      <c r="BH168" s="239"/>
      <c r="BI168" s="239"/>
      <c r="BJ168" s="239"/>
      <c r="BK168" s="138"/>
      <c r="BL168" s="138"/>
      <c r="BM168" s="138"/>
      <c r="BN168" s="138"/>
      <c r="BO168" s="138"/>
      <c r="BP168" s="139"/>
      <c r="BQ168" s="139"/>
      <c r="BR168" s="139"/>
      <c r="BS168" s="139"/>
      <c r="BT168" s="140"/>
      <c r="BU168" s="140"/>
      <c r="BV168" s="140"/>
      <c r="BW168" s="132"/>
      <c r="BX168" s="132"/>
      <c r="BY168" s="132"/>
      <c r="BZ168" s="132"/>
      <c r="CA168" s="132"/>
      <c r="CB168" s="132"/>
      <c r="CC168" s="132"/>
      <c r="CD168" s="132"/>
      <c r="CE168" s="132"/>
      <c r="CF168" s="132"/>
      <c r="CG168" s="132"/>
      <c r="CH168" s="132"/>
      <c r="CI168" s="214"/>
      <c r="CJ168" s="132"/>
      <c r="CK168" s="135">
        <f>SUM(CK164:CK167)</f>
        <v>0</v>
      </c>
      <c r="CL168" s="132"/>
      <c r="CM168" s="135">
        <f>SUM(CM164:CM167)</f>
        <v>74.705000000000013</v>
      </c>
      <c r="CN168" s="135">
        <f>SUM(CN164:CN167)</f>
        <v>33.956818181818178</v>
      </c>
      <c r="CO168" s="135">
        <f>SUM(CO164:CO167)</f>
        <v>987259.36837234325</v>
      </c>
      <c r="CP168" s="135">
        <f>SUM(CP164:CP167)</f>
        <v>3751659.432</v>
      </c>
      <c r="CQ168" s="135">
        <f>SUM(CQ164:CQ167)</f>
        <v>5.6818181818183433E-2</v>
      </c>
      <c r="CR168" s="132"/>
      <c r="CS168" s="132"/>
      <c r="CT168" s="132"/>
      <c r="CU168" s="132"/>
      <c r="CV168" s="132"/>
      <c r="CW168" s="141"/>
      <c r="CY168" s="214"/>
      <c r="CZ168" s="214"/>
    </row>
    <row r="169" spans="1:104" s="18" customFormat="1" x14ac:dyDescent="0.25">
      <c r="A169" s="50">
        <v>3797</v>
      </c>
      <c r="B169" s="51" t="str">
        <f t="shared" si="6"/>
        <v>3797-4167-1</v>
      </c>
      <c r="C169" s="52">
        <v>67</v>
      </c>
      <c r="D169" s="53" t="s">
        <v>245</v>
      </c>
      <c r="E169" s="53" t="s">
        <v>206</v>
      </c>
      <c r="F169" s="53" t="s">
        <v>574</v>
      </c>
      <c r="G169" s="53" t="s">
        <v>646</v>
      </c>
      <c r="H169" s="53"/>
      <c r="I169" s="70"/>
      <c r="J169" s="54"/>
      <c r="K169" s="54"/>
      <c r="L169" s="54"/>
      <c r="M169" s="218"/>
      <c r="N169" s="54"/>
      <c r="O169" s="54"/>
      <c r="P169" s="51"/>
      <c r="Q169" s="218"/>
      <c r="R169" s="218"/>
      <c r="S169" s="51"/>
      <c r="T169" s="51"/>
      <c r="U169" s="51"/>
      <c r="V169" s="219"/>
      <c r="W169" s="219"/>
      <c r="X169" s="220"/>
      <c r="Y169" s="55"/>
      <c r="Z169" s="55"/>
      <c r="AA169" s="219"/>
      <c r="AB169" s="219"/>
      <c r="AC169" s="51"/>
      <c r="AD169" s="51"/>
      <c r="AE169" s="218"/>
      <c r="AF169" s="218"/>
      <c r="AG169" s="55"/>
      <c r="AH169" s="56">
        <v>1</v>
      </c>
      <c r="AI169" s="57">
        <v>44342</v>
      </c>
      <c r="AJ169" s="58" t="s">
        <v>355</v>
      </c>
      <c r="AK169" s="59" t="s">
        <v>208</v>
      </c>
      <c r="AL169" s="59" t="s">
        <v>346</v>
      </c>
      <c r="AM169" s="60">
        <v>0.23611111111111113</v>
      </c>
      <c r="AN169" s="60">
        <v>0.25347222222222221</v>
      </c>
      <c r="AO169" s="60">
        <v>0.35069444444444442</v>
      </c>
      <c r="AP169" s="60">
        <v>0.36458333333333331</v>
      </c>
      <c r="AQ169" s="61">
        <f>IF(AP169&lt;AM169,(AP169+1)-AM169,AP169-AM169)</f>
        <v>0.12847222222222218</v>
      </c>
      <c r="AR169" s="61">
        <f>IF(AO169&lt;AN169,(AO169+1)-AN169,AO169-AN169)</f>
        <v>9.722222222222221E-2</v>
      </c>
      <c r="AS169" s="62">
        <f>IF(AR169&lt;&gt;0,1,"")</f>
        <v>1</v>
      </c>
      <c r="AT169" s="63">
        <f>IF(AM169&lt;&gt;0,AM169-(6/24)+1440,"")</f>
        <v>1439.9861111111111</v>
      </c>
      <c r="AU169" s="88">
        <v>17.5</v>
      </c>
      <c r="AV169" s="65"/>
      <c r="AW169" s="65"/>
      <c r="AX169" s="65"/>
      <c r="AY169" s="64">
        <v>22</v>
      </c>
      <c r="AZ169" s="216"/>
      <c r="BA169" s="88">
        <v>8.4</v>
      </c>
      <c r="BB169" s="66"/>
      <c r="BC169" s="90" t="s">
        <v>647</v>
      </c>
      <c r="BD169" s="89">
        <f>BC169*0.0004536</f>
        <v>33.920208000000002</v>
      </c>
      <c r="BE169" s="67"/>
      <c r="BF169" s="68"/>
      <c r="BG169" s="68"/>
      <c r="BH169" s="69">
        <v>3</v>
      </c>
      <c r="BI169" s="70"/>
      <c r="BJ169" s="70"/>
      <c r="BK169" s="70"/>
      <c r="BL169" s="70"/>
      <c r="BM169" s="71"/>
      <c r="BN169" s="71"/>
      <c r="BO169" s="71"/>
      <c r="BP169" s="72">
        <v>3</v>
      </c>
      <c r="BQ169" s="73"/>
      <c r="BR169" s="73"/>
      <c r="BS169" s="73"/>
      <c r="BT169" s="74"/>
      <c r="BU169" s="75"/>
      <c r="BV169" s="74"/>
      <c r="BW169" s="51"/>
      <c r="BX169" s="51"/>
      <c r="BY169" s="51"/>
      <c r="BZ169" s="51"/>
      <c r="CA169" s="51"/>
      <c r="CB169" s="51"/>
      <c r="CC169" s="51"/>
      <c r="CD169" s="51"/>
      <c r="CE169" s="51"/>
      <c r="CF169" s="51"/>
      <c r="CG169" s="51"/>
      <c r="CH169" s="51"/>
      <c r="CI169" s="212">
        <v>33.904000000000003</v>
      </c>
      <c r="CJ169" s="51"/>
      <c r="CK169" s="65">
        <f>((CJ169/3.8)*6.7)/1000</f>
        <v>0</v>
      </c>
      <c r="CL169" s="51">
        <v>5685</v>
      </c>
      <c r="CM169" s="67">
        <f>((CL169*6.7)/1)/1000</f>
        <v>38.089500000000001</v>
      </c>
      <c r="CN169" s="67">
        <f>IF(A169="","",IF(CK169=0,CM169,CK169)/2.2)</f>
        <v>17.31340909090909</v>
      </c>
      <c r="CO169" s="67">
        <f>IF(A169="","",(CP169/$BD$4))</f>
        <v>497389.64913644711</v>
      </c>
      <c r="CP169" s="67">
        <f>IF(A169="","",IF(CJ169="",(AJ169*$BA$4),CJ169))</f>
        <v>1890117.8639999998</v>
      </c>
      <c r="CQ169" s="64">
        <f>CN169-AU169</f>
        <v>-0.18659090909090992</v>
      </c>
      <c r="CR169" s="67">
        <f>AY169-BA169</f>
        <v>13.6</v>
      </c>
      <c r="CS169" s="155"/>
      <c r="CT169" s="199"/>
      <c r="CU169" s="200"/>
      <c r="CV169" s="200"/>
      <c r="CW169" s="201"/>
      <c r="CY169" s="228" t="s">
        <v>697</v>
      </c>
      <c r="CZ169" s="228"/>
    </row>
    <row r="170" spans="1:104" s="18" customFormat="1" x14ac:dyDescent="0.25">
      <c r="A170" s="100">
        <v>3797</v>
      </c>
      <c r="B170" s="76" t="str">
        <f t="shared" si="6"/>
        <v>3797-4173-2</v>
      </c>
      <c r="C170" s="77">
        <v>67</v>
      </c>
      <c r="D170" s="83" t="s">
        <v>245</v>
      </c>
      <c r="E170" s="83" t="s">
        <v>206</v>
      </c>
      <c r="F170" s="83" t="s">
        <v>574</v>
      </c>
      <c r="G170" s="83" t="s">
        <v>646</v>
      </c>
      <c r="H170" s="76"/>
      <c r="I170" s="76"/>
      <c r="J170" s="78"/>
      <c r="K170" s="78"/>
      <c r="L170" s="78"/>
      <c r="M170" s="221"/>
      <c r="N170" s="78"/>
      <c r="O170" s="78"/>
      <c r="P170" s="76"/>
      <c r="Q170" s="221"/>
      <c r="R170" s="221"/>
      <c r="S170" s="76"/>
      <c r="T170" s="76"/>
      <c r="U170" s="76"/>
      <c r="V170" s="222"/>
      <c r="W170" s="222"/>
      <c r="X170" s="222"/>
      <c r="Y170" s="79"/>
      <c r="Z170" s="79"/>
      <c r="AA170" s="223"/>
      <c r="AB170" s="223"/>
      <c r="AC170" s="76"/>
      <c r="AD170" s="76"/>
      <c r="AE170" s="221"/>
      <c r="AF170" s="221"/>
      <c r="AG170" s="79"/>
      <c r="AH170" s="80">
        <v>2</v>
      </c>
      <c r="AI170" s="81">
        <v>44342</v>
      </c>
      <c r="AJ170" s="82" t="s">
        <v>356</v>
      </c>
      <c r="AK170" s="83" t="s">
        <v>346</v>
      </c>
      <c r="AL170" s="83" t="s">
        <v>345</v>
      </c>
      <c r="AM170" s="84">
        <v>0.40625</v>
      </c>
      <c r="AN170" s="84">
        <v>0.4201388888888889</v>
      </c>
      <c r="AO170" s="84">
        <v>0.47222222222222227</v>
      </c>
      <c r="AP170" s="84">
        <v>0.4826388888888889</v>
      </c>
      <c r="AQ170" s="229">
        <f>IF(AP170&lt;AM170,(AP170+1)-AM170,AP170-AM170)</f>
        <v>7.6388888888888895E-2</v>
      </c>
      <c r="AR170" s="231">
        <f>IF(AO170&lt;AN170,(AO170+1)-AN170,AO170-AN170)</f>
        <v>5.208333333333337E-2</v>
      </c>
      <c r="AS170" s="86">
        <f>IF(AR170&lt;&gt;0,1,"")</f>
        <v>1</v>
      </c>
      <c r="AT170" s="87">
        <f>IF(AM170&lt;&gt;0,AM170-(6/24)+1440,"")</f>
        <v>1440.15625</v>
      </c>
      <c r="AU170" s="230">
        <v>7.1</v>
      </c>
      <c r="AV170" s="89"/>
      <c r="AW170" s="89"/>
      <c r="AX170" s="89"/>
      <c r="AY170" s="88">
        <v>15.2</v>
      </c>
      <c r="AZ170" s="89"/>
      <c r="BA170" s="88">
        <v>8</v>
      </c>
      <c r="BB170" s="88"/>
      <c r="BC170" s="90" t="s">
        <v>648</v>
      </c>
      <c r="BD170" s="89">
        <f>BC170*0.0004536</f>
        <v>28.217095200000003</v>
      </c>
      <c r="BE170" s="91"/>
      <c r="BF170" s="92"/>
      <c r="BG170" s="92"/>
      <c r="BH170" s="80">
        <v>4</v>
      </c>
      <c r="BI170" s="93"/>
      <c r="BJ170" s="93"/>
      <c r="BK170" s="93"/>
      <c r="BL170" s="93"/>
      <c r="BM170" s="94"/>
      <c r="BN170" s="94"/>
      <c r="BO170" s="94"/>
      <c r="BP170" s="95">
        <v>4</v>
      </c>
      <c r="BQ170" s="96"/>
      <c r="BR170" s="96"/>
      <c r="BS170" s="96"/>
      <c r="BT170" s="97"/>
      <c r="BU170" s="98"/>
      <c r="BV170" s="97"/>
      <c r="BW170" s="76"/>
      <c r="BX170" s="76"/>
      <c r="BY170" s="76"/>
      <c r="BZ170" s="76"/>
      <c r="CA170" s="76"/>
      <c r="CB170" s="76"/>
      <c r="CC170" s="76"/>
      <c r="CD170" s="76"/>
      <c r="CE170" s="76"/>
      <c r="CF170" s="76"/>
      <c r="CG170" s="76"/>
      <c r="CH170" s="76"/>
      <c r="CI170" s="212">
        <v>30.015000000000001</v>
      </c>
      <c r="CJ170" s="265">
        <v>8960</v>
      </c>
      <c r="CK170" s="89">
        <f>((CJ170/3.8)*6.7)/1000</f>
        <v>15.797894736842107</v>
      </c>
      <c r="CL170" s="76"/>
      <c r="CM170" s="91">
        <f>((CL170*6.7)/1)/1000</f>
        <v>0</v>
      </c>
      <c r="CN170" s="91">
        <f>IF(A170="","",IF(CK170=0,CM170,CK170)/2.2)</f>
        <v>7.1808612440191393</v>
      </c>
      <c r="CO170" s="91">
        <f>IF(A170="","",(CP170/$BD$4))</f>
        <v>2357.8483337706639</v>
      </c>
      <c r="CP170" s="91">
        <f>IF(A170="","",IF(CJ170="",(AJ170*$BA$4),CJ170))</f>
        <v>8960</v>
      </c>
      <c r="CQ170" s="99">
        <f>CN170-AU170</f>
        <v>8.0861244019139633E-2</v>
      </c>
      <c r="CR170" s="91">
        <f>AY170-BA170</f>
        <v>7.1999999999999993</v>
      </c>
      <c r="CS170" s="168"/>
      <c r="CT170" s="81"/>
      <c r="CU170" s="192"/>
      <c r="CV170" s="192"/>
      <c r="CW170" s="169"/>
      <c r="CY170" s="83" t="s">
        <v>697</v>
      </c>
      <c r="CZ170" s="83"/>
    </row>
    <row r="171" spans="1:104" s="18" customFormat="1" ht="13.8" thickBot="1" x14ac:dyDescent="0.3">
      <c r="A171" s="100">
        <v>3797</v>
      </c>
      <c r="B171" s="76" t="str">
        <f t="shared" si="6"/>
        <v>3797-4168-3</v>
      </c>
      <c r="C171" s="77">
        <v>67</v>
      </c>
      <c r="D171" s="83" t="s">
        <v>245</v>
      </c>
      <c r="E171" s="83" t="s">
        <v>206</v>
      </c>
      <c r="F171" s="83" t="s">
        <v>574</v>
      </c>
      <c r="G171" s="76" t="s">
        <v>646</v>
      </c>
      <c r="H171" s="76"/>
      <c r="I171" s="76"/>
      <c r="J171" s="78"/>
      <c r="K171" s="78"/>
      <c r="L171" s="78"/>
      <c r="M171" s="221"/>
      <c r="N171" s="78"/>
      <c r="O171" s="78"/>
      <c r="P171" s="76"/>
      <c r="Q171" s="221"/>
      <c r="R171" s="221"/>
      <c r="S171" s="76"/>
      <c r="T171" s="76"/>
      <c r="U171" s="76"/>
      <c r="V171" s="222"/>
      <c r="W171" s="222"/>
      <c r="X171" s="222"/>
      <c r="Y171" s="79"/>
      <c r="Z171" s="79"/>
      <c r="AA171" s="223"/>
      <c r="AB171" s="223"/>
      <c r="AC171" s="76"/>
      <c r="AD171" s="76"/>
      <c r="AE171" s="221"/>
      <c r="AF171" s="221"/>
      <c r="AG171" s="79"/>
      <c r="AH171" s="80">
        <v>3</v>
      </c>
      <c r="AI171" s="81">
        <v>44342</v>
      </c>
      <c r="AJ171" s="82" t="s">
        <v>357</v>
      </c>
      <c r="AK171" s="83" t="s">
        <v>345</v>
      </c>
      <c r="AL171" s="83" t="s">
        <v>208</v>
      </c>
      <c r="AM171" s="84">
        <v>0.51041666666666663</v>
      </c>
      <c r="AN171" s="84">
        <v>0.52430555555555558</v>
      </c>
      <c r="AO171" s="84">
        <v>0.61111111111111105</v>
      </c>
      <c r="AP171" s="84">
        <v>0.62152777777777779</v>
      </c>
      <c r="AQ171" s="85">
        <f>IF(AP171&lt;AM171,(AP171+1)-AM171,AP171-AM171)</f>
        <v>0.11111111111111116</v>
      </c>
      <c r="AR171" s="85">
        <f>IF(AO171&lt;AN171,(AO171+1)-AN171,AO171-AN171)</f>
        <v>8.6805555555555469E-2</v>
      </c>
      <c r="AS171" s="86">
        <f>IF(AR171&lt;&gt;0,1,"")</f>
        <v>1</v>
      </c>
      <c r="AT171" s="87">
        <f>IF(AM171&lt;&gt;0,AM171-(6/24)+1440,"")</f>
        <v>1440.2604166666667</v>
      </c>
      <c r="AU171" s="88">
        <v>10.8</v>
      </c>
      <c r="AV171" s="89"/>
      <c r="AW171" s="89"/>
      <c r="AX171" s="89"/>
      <c r="AY171" s="88">
        <v>18</v>
      </c>
      <c r="AZ171" s="89"/>
      <c r="BA171" s="88">
        <v>6</v>
      </c>
      <c r="BB171" s="88"/>
      <c r="BC171" s="90" t="s">
        <v>649</v>
      </c>
      <c r="BD171" s="89">
        <f>BC171*0.0004536</f>
        <v>33.383145599999999</v>
      </c>
      <c r="BE171" s="91"/>
      <c r="BF171" s="92"/>
      <c r="BG171" s="92"/>
      <c r="BH171" s="80"/>
      <c r="BI171" s="93"/>
      <c r="BJ171" s="93"/>
      <c r="BK171" s="93"/>
      <c r="BL171" s="93"/>
      <c r="BM171" s="94"/>
      <c r="BN171" s="94"/>
      <c r="BO171" s="94"/>
      <c r="BP171" s="95"/>
      <c r="BQ171" s="96"/>
      <c r="BR171" s="96"/>
      <c r="BS171" s="96"/>
      <c r="BT171" s="97"/>
      <c r="BU171" s="98"/>
      <c r="BV171" s="97"/>
      <c r="BW171" s="76"/>
      <c r="BX171" s="76"/>
      <c r="BY171" s="76"/>
      <c r="BZ171" s="76"/>
      <c r="CA171" s="76"/>
      <c r="CB171" s="76"/>
      <c r="CC171" s="76"/>
      <c r="CD171" s="76"/>
      <c r="CE171" s="76"/>
      <c r="CF171" s="76"/>
      <c r="CG171" s="76"/>
      <c r="CH171" s="76"/>
      <c r="CI171" s="212">
        <v>33.383000000000003</v>
      </c>
      <c r="CJ171" s="76"/>
      <c r="CK171" s="89">
        <f>((CJ171/3.8)*6.7)/1000</f>
        <v>0</v>
      </c>
      <c r="CL171" s="76">
        <v>3330</v>
      </c>
      <c r="CM171" s="91">
        <f>((CL171*6.7)/1)/1000</f>
        <v>22.311</v>
      </c>
      <c r="CN171" s="91">
        <f>IF(A171="","",IF(CK171=0,CM171,CK171)/2.2)</f>
        <v>10.141363636363636</v>
      </c>
      <c r="CO171" s="91">
        <f>IF(A171="","",(CP171/$BD$4))</f>
        <v>497509.01310312253</v>
      </c>
      <c r="CP171" s="91">
        <f>IF(A171="","",IF(CJ171="",(AJ171*$BA$4),CJ171))</f>
        <v>1890571.456</v>
      </c>
      <c r="CQ171" s="99">
        <f>CN171-AU171</f>
        <v>-0.65863636363636502</v>
      </c>
      <c r="CR171" s="91">
        <f>AY171-BA171</f>
        <v>12</v>
      </c>
      <c r="CS171" s="76"/>
      <c r="CT171" s="81"/>
      <c r="CU171" s="192"/>
      <c r="CV171" s="192"/>
      <c r="CW171" s="169"/>
      <c r="CY171" s="83" t="s">
        <v>697</v>
      </c>
      <c r="CZ171" s="76"/>
    </row>
    <row r="172" spans="1:104" s="18" customFormat="1" ht="13.8" hidden="1" thickBot="1" x14ac:dyDescent="0.3">
      <c r="A172" s="100"/>
      <c r="B172" s="76" t="str">
        <f t="shared" si="6"/>
        <v/>
      </c>
      <c r="C172" s="77"/>
      <c r="D172" s="83"/>
      <c r="E172" s="83"/>
      <c r="F172" s="83"/>
      <c r="G172" s="76"/>
      <c r="H172" s="76"/>
      <c r="I172" s="76"/>
      <c r="J172" s="78"/>
      <c r="K172" s="78"/>
      <c r="L172" s="78"/>
      <c r="M172" s="221"/>
      <c r="N172" s="78"/>
      <c r="O172" s="78"/>
      <c r="P172" s="76"/>
      <c r="Q172" s="221"/>
      <c r="R172" s="221"/>
      <c r="S172" s="76"/>
      <c r="T172" s="76"/>
      <c r="U172" s="76"/>
      <c r="V172" s="222"/>
      <c r="W172" s="222"/>
      <c r="X172" s="222"/>
      <c r="Y172" s="79"/>
      <c r="Z172" s="79"/>
      <c r="AA172" s="223"/>
      <c r="AB172" s="223"/>
      <c r="AC172" s="76"/>
      <c r="AD172" s="76"/>
      <c r="AE172" s="221"/>
      <c r="AF172" s="221"/>
      <c r="AG172" s="79"/>
      <c r="AH172" s="102">
        <v>4</v>
      </c>
      <c r="AI172" s="103"/>
      <c r="AJ172" s="104"/>
      <c r="AK172" s="105"/>
      <c r="AL172" s="106"/>
      <c r="AM172" s="107"/>
      <c r="AN172" s="107"/>
      <c r="AO172" s="107"/>
      <c r="AP172" s="107"/>
      <c r="AQ172" s="108">
        <f>IF(AP172&lt;AM172,(AP172+1)-AM172,AP172-AM172)</f>
        <v>0</v>
      </c>
      <c r="AR172" s="108">
        <f>IF(AO172&lt;AN172,(AO172+1)-AN172,AO172-AN172)</f>
        <v>0</v>
      </c>
      <c r="AS172" s="109" t="str">
        <f>IF(AR172&lt;&gt;0,1,"")</f>
        <v/>
      </c>
      <c r="AT172" s="110" t="str">
        <f>IF(AM172&lt;&gt;0,AM172-(6/24)+1440,"")</f>
        <v/>
      </c>
      <c r="AU172" s="111"/>
      <c r="AV172" s="112"/>
      <c r="AW172" s="112"/>
      <c r="AX172" s="112"/>
      <c r="AY172" s="111"/>
      <c r="AZ172" s="217"/>
      <c r="BA172" s="111"/>
      <c r="BB172" s="111"/>
      <c r="BC172" s="113"/>
      <c r="BD172" s="112">
        <f>BC172*0.0004536</f>
        <v>0</v>
      </c>
      <c r="BE172" s="114"/>
      <c r="BF172" s="115"/>
      <c r="BG172" s="115"/>
      <c r="BH172" s="102"/>
      <c r="BI172" s="116"/>
      <c r="BJ172" s="116"/>
      <c r="BK172" s="116"/>
      <c r="BL172" s="116"/>
      <c r="BM172" s="117"/>
      <c r="BN172" s="117"/>
      <c r="BO172" s="117"/>
      <c r="BP172" s="118"/>
      <c r="BQ172" s="119"/>
      <c r="BR172" s="119"/>
      <c r="BS172" s="119"/>
      <c r="BT172" s="120"/>
      <c r="BU172" s="121"/>
      <c r="BV172" s="120"/>
      <c r="BW172" s="122"/>
      <c r="BX172" s="122"/>
      <c r="BY172" s="122"/>
      <c r="BZ172" s="122"/>
      <c r="CA172" s="122"/>
      <c r="CB172" s="122"/>
      <c r="CC172" s="122"/>
      <c r="CD172" s="122"/>
      <c r="CE172" s="122"/>
      <c r="CF172" s="122"/>
      <c r="CG172" s="122"/>
      <c r="CH172" s="122"/>
      <c r="CI172" s="213"/>
      <c r="CJ172" s="122"/>
      <c r="CK172" s="112">
        <f>((CJ172/3.8)*6.7)/1000</f>
        <v>0</v>
      </c>
      <c r="CL172" s="122"/>
      <c r="CM172" s="114">
        <f>((CL172*6.7)/1)/1000</f>
        <v>0</v>
      </c>
      <c r="CN172" s="114" t="str">
        <f>IF(A172="","",IF(CK172=0,CM172,CK172)/2.2)</f>
        <v/>
      </c>
      <c r="CO172" s="114" t="str">
        <f>IF(A172="","",(CP172/$BD$4))</f>
        <v/>
      </c>
      <c r="CP172" s="114" t="str">
        <f>IF(A172="","",IF(CJ172="",(AJ172*$BA$4),CJ172))</f>
        <v/>
      </c>
      <c r="CQ172" s="123"/>
      <c r="CR172" s="114">
        <f>AY172-BA172</f>
        <v>0</v>
      </c>
      <c r="CS172" s="122"/>
      <c r="CT172" s="202"/>
      <c r="CU172" s="203"/>
      <c r="CV172" s="203"/>
      <c r="CW172" s="204"/>
      <c r="CY172" s="76"/>
      <c r="CZ172" s="76"/>
    </row>
    <row r="173" spans="1:104" s="18" customFormat="1" ht="13.8" hidden="1" thickBot="1" x14ac:dyDescent="0.3">
      <c r="A173" s="124"/>
      <c r="B173" s="125" t="str">
        <f t="shared" si="6"/>
        <v/>
      </c>
      <c r="C173" s="126"/>
      <c r="D173" s="127"/>
      <c r="E173" s="127"/>
      <c r="F173" s="127"/>
      <c r="G173" s="127"/>
      <c r="H173" s="127"/>
      <c r="I173" s="128"/>
      <c r="J173" s="128"/>
      <c r="K173" s="128"/>
      <c r="L173" s="128"/>
      <c r="M173" s="224"/>
      <c r="N173" s="128"/>
      <c r="O173" s="128"/>
      <c r="P173" s="125"/>
      <c r="Q173" s="224"/>
      <c r="R173" s="224"/>
      <c r="S173" s="125"/>
      <c r="T173" s="125"/>
      <c r="U173" s="125"/>
      <c r="V173" s="225"/>
      <c r="W173" s="225"/>
      <c r="X173" s="225"/>
      <c r="Y173" s="129"/>
      <c r="Z173" s="129"/>
      <c r="AA173" s="226"/>
      <c r="AB173" s="226"/>
      <c r="AC173" s="125"/>
      <c r="AD173" s="125"/>
      <c r="AE173" s="224"/>
      <c r="AF173" s="224"/>
      <c r="AG173" s="130"/>
      <c r="AH173" s="238" t="s">
        <v>141</v>
      </c>
      <c r="AI173" s="239"/>
      <c r="AJ173" s="131"/>
      <c r="AK173" s="132"/>
      <c r="AL173" s="132"/>
      <c r="AM173" s="132"/>
      <c r="AN173" s="132"/>
      <c r="AO173" s="132"/>
      <c r="AP173" s="133"/>
      <c r="AQ173" s="133">
        <f>SUM(AQ169:AQ172)</f>
        <v>0.31597222222222221</v>
      </c>
      <c r="AR173" s="133">
        <f>SUM(AR169:AR172)</f>
        <v>0.23611111111111105</v>
      </c>
      <c r="AS173" s="134">
        <f>SUM(AS169:AS172)</f>
        <v>3</v>
      </c>
      <c r="AT173" s="134"/>
      <c r="AU173" s="132"/>
      <c r="AV173" s="135"/>
      <c r="AW173" s="135"/>
      <c r="AX173" s="135"/>
      <c r="AY173" s="132"/>
      <c r="AZ173" s="132"/>
      <c r="BA173" s="132"/>
      <c r="BB173" s="132"/>
      <c r="BC173" s="136"/>
      <c r="BD173" s="135"/>
      <c r="BE173" s="135"/>
      <c r="BF173" s="137"/>
      <c r="BG173" s="137"/>
      <c r="BH173" s="239"/>
      <c r="BI173" s="239"/>
      <c r="BJ173" s="239"/>
      <c r="BK173" s="138"/>
      <c r="BL173" s="138"/>
      <c r="BM173" s="138"/>
      <c r="BN173" s="138"/>
      <c r="BO173" s="138"/>
      <c r="BP173" s="139"/>
      <c r="BQ173" s="139"/>
      <c r="BR173" s="139"/>
      <c r="BS173" s="139"/>
      <c r="BT173" s="140"/>
      <c r="BU173" s="140"/>
      <c r="BV173" s="140"/>
      <c r="BW173" s="132"/>
      <c r="BX173" s="132"/>
      <c r="BY173" s="132"/>
      <c r="BZ173" s="132"/>
      <c r="CA173" s="132"/>
      <c r="CB173" s="132"/>
      <c r="CC173" s="132"/>
      <c r="CD173" s="132"/>
      <c r="CE173" s="132"/>
      <c r="CF173" s="132"/>
      <c r="CG173" s="132"/>
      <c r="CH173" s="132"/>
      <c r="CI173" s="214"/>
      <c r="CJ173" s="132"/>
      <c r="CK173" s="135">
        <f>SUM(CK169:CK172)</f>
        <v>15.797894736842107</v>
      </c>
      <c r="CL173" s="132"/>
      <c r="CM173" s="135">
        <f>SUM(CM169:CM172)</f>
        <v>60.400500000000001</v>
      </c>
      <c r="CN173" s="135">
        <f>SUM(CN169:CN172)</f>
        <v>34.635633971291867</v>
      </c>
      <c r="CO173" s="135">
        <f>SUM(CO169:CO172)</f>
        <v>997256.51057334035</v>
      </c>
      <c r="CP173" s="135">
        <f>SUM(CP169:CP172)</f>
        <v>3789649.32</v>
      </c>
      <c r="CQ173" s="135">
        <f>SUM(CQ169:CQ172)</f>
        <v>-0.7643660287081353</v>
      </c>
      <c r="CR173" s="132"/>
      <c r="CS173" s="132"/>
      <c r="CT173" s="132"/>
      <c r="CU173" s="132"/>
      <c r="CV173" s="132"/>
      <c r="CW173" s="141"/>
      <c r="CY173" s="214"/>
      <c r="CZ173" s="214"/>
    </row>
    <row r="174" spans="1:104" s="18" customFormat="1" x14ac:dyDescent="0.25">
      <c r="A174" s="50">
        <v>3798</v>
      </c>
      <c r="B174" s="51" t="str">
        <f t="shared" si="6"/>
        <v>3798-4123-1</v>
      </c>
      <c r="C174" s="52">
        <v>67</v>
      </c>
      <c r="D174" s="53" t="s">
        <v>283</v>
      </c>
      <c r="E174" s="53" t="s">
        <v>262</v>
      </c>
      <c r="F174" s="53" t="s">
        <v>610</v>
      </c>
      <c r="G174" s="53" t="s">
        <v>280</v>
      </c>
      <c r="H174" s="53"/>
      <c r="I174" s="70"/>
      <c r="J174" s="54"/>
      <c r="K174" s="54"/>
      <c r="L174" s="54"/>
      <c r="M174" s="218"/>
      <c r="N174" s="54"/>
      <c r="O174" s="54"/>
      <c r="P174" s="51"/>
      <c r="Q174" s="218"/>
      <c r="R174" s="218"/>
      <c r="S174" s="51"/>
      <c r="T174" s="51"/>
      <c r="U174" s="51"/>
      <c r="V174" s="219"/>
      <c r="W174" s="219"/>
      <c r="X174" s="220"/>
      <c r="Y174" s="55"/>
      <c r="Z174" s="55"/>
      <c r="AA174" s="219"/>
      <c r="AB174" s="219"/>
      <c r="AC174" s="51"/>
      <c r="AD174" s="51"/>
      <c r="AE174" s="218"/>
      <c r="AF174" s="218"/>
      <c r="AG174" s="55"/>
      <c r="AH174" s="56">
        <v>1</v>
      </c>
      <c r="AI174" s="57">
        <v>44342</v>
      </c>
      <c r="AJ174" s="58" t="s">
        <v>313</v>
      </c>
      <c r="AK174" s="59" t="s">
        <v>208</v>
      </c>
      <c r="AL174" s="59" t="s">
        <v>230</v>
      </c>
      <c r="AM174" s="60">
        <v>0.75347222222222221</v>
      </c>
      <c r="AN174" s="60">
        <v>0.76736111111111116</v>
      </c>
      <c r="AO174" s="60">
        <v>0.88194444444444453</v>
      </c>
      <c r="AP174" s="60">
        <v>0.88541666666666663</v>
      </c>
      <c r="AQ174" s="61">
        <f>IF(AP174&lt;AM174,(AP174+1)-AM174,AP174-AM174)</f>
        <v>0.13194444444444442</v>
      </c>
      <c r="AR174" s="61">
        <f>IF(AO174&lt;AN174,(AO174+1)-AN174,AO174-AN174)</f>
        <v>0.11458333333333337</v>
      </c>
      <c r="AS174" s="62">
        <f>IF(AR174&lt;&gt;0,1,"")</f>
        <v>1</v>
      </c>
      <c r="AT174" s="63">
        <f>IF(AM174&lt;&gt;0,AM174-(6/24)+1440,"")</f>
        <v>1440.5034722222222</v>
      </c>
      <c r="AU174" s="88">
        <v>13.7</v>
      </c>
      <c r="AV174" s="65"/>
      <c r="AW174" s="65"/>
      <c r="AX174" s="65"/>
      <c r="AY174" s="64">
        <v>20.2</v>
      </c>
      <c r="AZ174" s="216"/>
      <c r="BA174" s="88">
        <v>6.6</v>
      </c>
      <c r="BB174" s="66"/>
      <c r="BC174" s="90" t="s">
        <v>650</v>
      </c>
      <c r="BD174" s="89">
        <f>BC174*0.0004536</f>
        <v>3.2491368</v>
      </c>
      <c r="BE174" s="67"/>
      <c r="BF174" s="68"/>
      <c r="BG174" s="68"/>
      <c r="BH174" s="69">
        <v>3</v>
      </c>
      <c r="BI174" s="70"/>
      <c r="BJ174" s="70"/>
      <c r="BK174" s="70"/>
      <c r="BL174" s="70"/>
      <c r="BM174" s="71"/>
      <c r="BN174" s="71"/>
      <c r="BO174" s="71"/>
      <c r="BP174" s="72">
        <v>3</v>
      </c>
      <c r="BQ174" s="73"/>
      <c r="BR174" s="73"/>
      <c r="BS174" s="73"/>
      <c r="BT174" s="74"/>
      <c r="BU174" s="75"/>
      <c r="BV174" s="74"/>
      <c r="BW174" s="51"/>
      <c r="BX174" s="51"/>
      <c r="BY174" s="51"/>
      <c r="BZ174" s="51"/>
      <c r="CA174" s="51"/>
      <c r="CB174" s="51"/>
      <c r="CC174" s="51"/>
      <c r="CD174" s="51"/>
      <c r="CE174" s="51"/>
      <c r="CF174" s="51"/>
      <c r="CG174" s="51"/>
      <c r="CH174" s="51"/>
      <c r="CI174" s="212">
        <v>0</v>
      </c>
      <c r="CJ174" s="51"/>
      <c r="CK174" s="65">
        <f>((CJ174/3.8)*6.7)/1000</f>
        <v>0</v>
      </c>
      <c r="CL174" s="51">
        <v>4516</v>
      </c>
      <c r="CM174" s="67">
        <f>((CL174*6.7)/1)/1000</f>
        <v>30.257200000000001</v>
      </c>
      <c r="CN174" s="67">
        <f>IF(A174="","",IF(CK174=0,CM174,CK174)/2.2)</f>
        <v>13.753272727272726</v>
      </c>
      <c r="CO174" s="67">
        <f>IF(A174="","",(CP174/$BD$4))</f>
        <v>492137.63460272894</v>
      </c>
      <c r="CP174" s="67">
        <f>IF(A174="","",IF(CJ174="",(AJ174*$BA$4),CJ174))</f>
        <v>1870159.8159999999</v>
      </c>
      <c r="CQ174" s="64">
        <f>CN174-AU174</f>
        <v>5.3272727272727138E-2</v>
      </c>
      <c r="CR174" s="67">
        <f>AY174-BA174</f>
        <v>13.6</v>
      </c>
      <c r="CS174" s="155"/>
      <c r="CT174" s="199"/>
      <c r="CU174" s="200"/>
      <c r="CV174" s="200"/>
      <c r="CW174" s="201"/>
      <c r="CY174" s="228" t="s">
        <v>697</v>
      </c>
      <c r="CZ174" s="228"/>
    </row>
    <row r="175" spans="1:104" s="18" customFormat="1" ht="13.8" thickBot="1" x14ac:dyDescent="0.3">
      <c r="A175" s="100">
        <v>3798</v>
      </c>
      <c r="B175" s="76" t="str">
        <f t="shared" si="6"/>
        <v>3798-4122-2</v>
      </c>
      <c r="C175" s="77">
        <v>67</v>
      </c>
      <c r="D175" s="83" t="s">
        <v>283</v>
      </c>
      <c r="E175" s="83" t="s">
        <v>262</v>
      </c>
      <c r="F175" s="83" t="s">
        <v>610</v>
      </c>
      <c r="G175" s="83" t="s">
        <v>280</v>
      </c>
      <c r="H175" s="76"/>
      <c r="I175" s="76"/>
      <c r="J175" s="78"/>
      <c r="K175" s="78"/>
      <c r="L175" s="78"/>
      <c r="M175" s="221"/>
      <c r="N175" s="78"/>
      <c r="O175" s="78"/>
      <c r="P175" s="76"/>
      <c r="Q175" s="221"/>
      <c r="R175" s="221"/>
      <c r="S175" s="76"/>
      <c r="T175" s="76"/>
      <c r="U175" s="76"/>
      <c r="V175" s="222"/>
      <c r="W175" s="222"/>
      <c r="X175" s="222"/>
      <c r="Y175" s="79"/>
      <c r="Z175" s="79"/>
      <c r="AA175" s="223"/>
      <c r="AB175" s="223"/>
      <c r="AC175" s="76"/>
      <c r="AD175" s="76"/>
      <c r="AE175" s="221"/>
      <c r="AF175" s="221"/>
      <c r="AG175" s="79"/>
      <c r="AH175" s="80">
        <v>2</v>
      </c>
      <c r="AI175" s="81">
        <v>44342</v>
      </c>
      <c r="AJ175" s="82" t="s">
        <v>314</v>
      </c>
      <c r="AK175" s="83" t="s">
        <v>230</v>
      </c>
      <c r="AL175" s="83" t="s">
        <v>208</v>
      </c>
      <c r="AM175" s="84">
        <v>0.93055555555555547</v>
      </c>
      <c r="AN175" s="84">
        <v>0.94097222222222221</v>
      </c>
      <c r="AO175" s="84">
        <v>6.25E-2</v>
      </c>
      <c r="AP175" s="84">
        <v>6.9444444444444434E-2</v>
      </c>
      <c r="AQ175" s="229">
        <f>IF(AP175&lt;AM175,(AP175+1)-AM175,AP175-AM175)</f>
        <v>0.13888888888888895</v>
      </c>
      <c r="AR175" s="231">
        <f>IF(AO175&lt;AN175,(AO175+1)-AN175,AO175-AN175)</f>
        <v>0.12152777777777779</v>
      </c>
      <c r="AS175" s="86">
        <f>IF(AR175&lt;&gt;0,1,"")</f>
        <v>1</v>
      </c>
      <c r="AT175" s="87">
        <f>IF(AM175&lt;&gt;0,AM175-(6/24)+1440,"")</f>
        <v>1440.6805555555557</v>
      </c>
      <c r="AU175" s="230">
        <v>15.2</v>
      </c>
      <c r="AV175" s="89"/>
      <c r="AW175" s="89"/>
      <c r="AX175" s="89"/>
      <c r="AY175" s="88">
        <v>22</v>
      </c>
      <c r="AZ175" s="89"/>
      <c r="BA175" s="88">
        <v>4.2</v>
      </c>
      <c r="BB175" s="88"/>
      <c r="BC175" s="90" t="s">
        <v>651</v>
      </c>
      <c r="BD175" s="89">
        <f>BC175*0.0004536</f>
        <v>42.566277599999999</v>
      </c>
      <c r="BE175" s="91"/>
      <c r="BF175" s="92"/>
      <c r="BG175" s="92"/>
      <c r="BH175" s="80">
        <v>4</v>
      </c>
      <c r="BI175" s="93"/>
      <c r="BJ175" s="93"/>
      <c r="BK175" s="93"/>
      <c r="BL175" s="93"/>
      <c r="BM175" s="94"/>
      <c r="BN175" s="94"/>
      <c r="BO175" s="94"/>
      <c r="BP175" s="95">
        <v>4</v>
      </c>
      <c r="BQ175" s="96"/>
      <c r="BR175" s="96"/>
      <c r="BS175" s="96"/>
      <c r="BT175" s="97"/>
      <c r="BU175" s="98"/>
      <c r="BV175" s="97"/>
      <c r="BW175" s="76"/>
      <c r="BX175" s="76"/>
      <c r="BY175" s="76"/>
      <c r="BZ175" s="76"/>
      <c r="CA175" s="76"/>
      <c r="CB175" s="76"/>
      <c r="CC175" s="76"/>
      <c r="CD175" s="76"/>
      <c r="CE175" s="76"/>
      <c r="CF175" s="76"/>
      <c r="CG175" s="76"/>
      <c r="CH175" s="76"/>
      <c r="CI175" s="212">
        <v>42.655000000000001</v>
      </c>
      <c r="CJ175" s="76"/>
      <c r="CK175" s="89">
        <f>((CJ175/3.8)*6.7)/1000</f>
        <v>0</v>
      </c>
      <c r="CL175" s="76">
        <v>4997</v>
      </c>
      <c r="CM175" s="91">
        <f>((CL175*6.7)/1)/1000</f>
        <v>33.479900000000001</v>
      </c>
      <c r="CN175" s="91">
        <f>IF(A175="","",IF(CK175=0,CM175,CK175)/2.2)</f>
        <v>15.218136363636363</v>
      </c>
      <c r="CO175" s="91">
        <f>IF(A175="","",(CP175/$BD$4))</f>
        <v>492018.27063605352</v>
      </c>
      <c r="CP175" s="91">
        <f>IF(A175="","",IF(CJ175="",(AJ175*$BA$4),CJ175))</f>
        <v>1869706.2239999999</v>
      </c>
      <c r="CQ175" s="99">
        <f>CN175-AU175</f>
        <v>1.8136363636363839E-2</v>
      </c>
      <c r="CR175" s="91">
        <f>AY175-BA175</f>
        <v>17.8</v>
      </c>
      <c r="CS175" s="168"/>
      <c r="CT175" s="81"/>
      <c r="CU175" s="192"/>
      <c r="CV175" s="192"/>
      <c r="CW175" s="169"/>
      <c r="CY175" s="83" t="s">
        <v>697</v>
      </c>
      <c r="CZ175" s="83"/>
    </row>
    <row r="176" spans="1:104" s="18" customFormat="1" ht="13.8" hidden="1" thickBot="1" x14ac:dyDescent="0.3">
      <c r="A176" s="100"/>
      <c r="B176" s="76" t="str">
        <f t="shared" si="6"/>
        <v/>
      </c>
      <c r="C176" s="77"/>
      <c r="D176" s="83"/>
      <c r="E176" s="83"/>
      <c r="F176" s="83"/>
      <c r="G176" s="76"/>
      <c r="H176" s="76"/>
      <c r="I176" s="76"/>
      <c r="J176" s="78"/>
      <c r="K176" s="78"/>
      <c r="L176" s="78"/>
      <c r="M176" s="221"/>
      <c r="N176" s="78"/>
      <c r="O176" s="78"/>
      <c r="P176" s="76"/>
      <c r="Q176" s="221"/>
      <c r="R176" s="221"/>
      <c r="S176" s="76"/>
      <c r="T176" s="76"/>
      <c r="U176" s="76"/>
      <c r="V176" s="222"/>
      <c r="W176" s="222"/>
      <c r="X176" s="222"/>
      <c r="Y176" s="79"/>
      <c r="Z176" s="79"/>
      <c r="AA176" s="223"/>
      <c r="AB176" s="223"/>
      <c r="AC176" s="76"/>
      <c r="AD176" s="76"/>
      <c r="AE176" s="221"/>
      <c r="AF176" s="221"/>
      <c r="AG176" s="79"/>
      <c r="AH176" s="80">
        <v>3</v>
      </c>
      <c r="AI176" s="81"/>
      <c r="AJ176" s="82"/>
      <c r="AK176" s="83"/>
      <c r="AL176" s="83"/>
      <c r="AM176" s="84"/>
      <c r="AN176" s="84"/>
      <c r="AO176" s="84"/>
      <c r="AP176" s="84"/>
      <c r="AQ176" s="85">
        <f>IF(AP176&lt;AM176,(AP176+1)-AM176,AP176-AM176)</f>
        <v>0</v>
      </c>
      <c r="AR176" s="85">
        <f>IF(AO176&lt;AN176,(AO176+1)-AN176,AO176-AN176)</f>
        <v>0</v>
      </c>
      <c r="AS176" s="86" t="str">
        <f>IF(AR176&lt;&gt;0,1,"")</f>
        <v/>
      </c>
      <c r="AT176" s="87" t="str">
        <f>IF(AM176&lt;&gt;0,AM176-(6/24)+1440,"")</f>
        <v/>
      </c>
      <c r="AU176" s="88"/>
      <c r="AV176" s="89"/>
      <c r="AW176" s="89"/>
      <c r="AX176" s="89"/>
      <c r="AY176" s="88"/>
      <c r="AZ176" s="89"/>
      <c r="BA176" s="88"/>
      <c r="BB176" s="88"/>
      <c r="BC176" s="101"/>
      <c r="BD176" s="89">
        <f>BC176*0.0004536</f>
        <v>0</v>
      </c>
      <c r="BE176" s="91"/>
      <c r="BF176" s="92"/>
      <c r="BG176" s="92"/>
      <c r="BH176" s="80"/>
      <c r="BI176" s="93"/>
      <c r="BJ176" s="93"/>
      <c r="BK176" s="93"/>
      <c r="BL176" s="93"/>
      <c r="BM176" s="94"/>
      <c r="BN176" s="94"/>
      <c r="BO176" s="94"/>
      <c r="BP176" s="95"/>
      <c r="BQ176" s="96"/>
      <c r="BR176" s="96"/>
      <c r="BS176" s="96"/>
      <c r="BT176" s="97"/>
      <c r="BU176" s="98"/>
      <c r="BV176" s="97"/>
      <c r="BW176" s="76"/>
      <c r="BX176" s="76"/>
      <c r="BY176" s="76"/>
      <c r="BZ176" s="76"/>
      <c r="CA176" s="76"/>
      <c r="CB176" s="76"/>
      <c r="CC176" s="76"/>
      <c r="CD176" s="76"/>
      <c r="CE176" s="76"/>
      <c r="CF176" s="76"/>
      <c r="CG176" s="76"/>
      <c r="CH176" s="76"/>
      <c r="CI176" s="212"/>
      <c r="CJ176" s="76"/>
      <c r="CK176" s="89">
        <f>((CJ176/3.8)*6.7)/1000</f>
        <v>0</v>
      </c>
      <c r="CL176" s="76"/>
      <c r="CM176" s="91">
        <f>((CL176*6.7)/1)/1000</f>
        <v>0</v>
      </c>
      <c r="CN176" s="91" t="str">
        <f>IF(A176="","",IF(CK176=0,CM176,CK176)/2.2)</f>
        <v/>
      </c>
      <c r="CO176" s="91" t="str">
        <f>IF(A176="","",(CP176/$BD$4))</f>
        <v/>
      </c>
      <c r="CP176" s="91" t="str">
        <f>IF(A176="","",IF(CJ176="",(AJ176*$BA$4),CJ176))</f>
        <v/>
      </c>
      <c r="CQ176" s="99"/>
      <c r="CR176" s="91">
        <f>AY176-BA176</f>
        <v>0</v>
      </c>
      <c r="CS176" s="76"/>
      <c r="CT176" s="81"/>
      <c r="CU176" s="192"/>
      <c r="CV176" s="192"/>
      <c r="CW176" s="169"/>
      <c r="CY176" s="76"/>
      <c r="CZ176" s="76"/>
    </row>
    <row r="177" spans="1:104" s="18" customFormat="1" ht="13.8" hidden="1" thickBot="1" x14ac:dyDescent="0.3">
      <c r="A177" s="100"/>
      <c r="B177" s="76" t="str">
        <f t="shared" si="6"/>
        <v/>
      </c>
      <c r="C177" s="77"/>
      <c r="D177" s="83"/>
      <c r="E177" s="83"/>
      <c r="F177" s="83"/>
      <c r="G177" s="76"/>
      <c r="H177" s="76"/>
      <c r="I177" s="76"/>
      <c r="J177" s="78"/>
      <c r="K177" s="78"/>
      <c r="L177" s="78"/>
      <c r="M177" s="221"/>
      <c r="N177" s="78"/>
      <c r="O177" s="78"/>
      <c r="P177" s="76"/>
      <c r="Q177" s="221"/>
      <c r="R177" s="221"/>
      <c r="S177" s="76"/>
      <c r="T177" s="76"/>
      <c r="U177" s="76"/>
      <c r="V177" s="222"/>
      <c r="W177" s="222"/>
      <c r="X177" s="222"/>
      <c r="Y177" s="79"/>
      <c r="Z177" s="79"/>
      <c r="AA177" s="223"/>
      <c r="AB177" s="223"/>
      <c r="AC177" s="76"/>
      <c r="AD177" s="76"/>
      <c r="AE177" s="221"/>
      <c r="AF177" s="221"/>
      <c r="AG177" s="79"/>
      <c r="AH177" s="102">
        <v>4</v>
      </c>
      <c r="AI177" s="103"/>
      <c r="AJ177" s="104"/>
      <c r="AK177" s="105"/>
      <c r="AL177" s="106"/>
      <c r="AM177" s="107"/>
      <c r="AN177" s="107"/>
      <c r="AO177" s="107"/>
      <c r="AP177" s="107"/>
      <c r="AQ177" s="108">
        <f>IF(AP177&lt;AM177,(AP177+1)-AM177,AP177-AM177)</f>
        <v>0</v>
      </c>
      <c r="AR177" s="108">
        <f>IF(AO177&lt;AN177,(AO177+1)-AN177,AO177-AN177)</f>
        <v>0</v>
      </c>
      <c r="AS177" s="109" t="str">
        <f>IF(AR177&lt;&gt;0,1,"")</f>
        <v/>
      </c>
      <c r="AT177" s="110" t="str">
        <f>IF(AM177&lt;&gt;0,AM177-(6/24)+1440,"")</f>
        <v/>
      </c>
      <c r="AU177" s="111"/>
      <c r="AV177" s="112"/>
      <c r="AW177" s="112"/>
      <c r="AX177" s="112"/>
      <c r="AY177" s="111"/>
      <c r="AZ177" s="217"/>
      <c r="BA177" s="111"/>
      <c r="BB177" s="111"/>
      <c r="BC177" s="113"/>
      <c r="BD177" s="112">
        <f>BC177*0.0004536</f>
        <v>0</v>
      </c>
      <c r="BE177" s="114"/>
      <c r="BF177" s="115"/>
      <c r="BG177" s="115"/>
      <c r="BH177" s="102"/>
      <c r="BI177" s="116"/>
      <c r="BJ177" s="116"/>
      <c r="BK177" s="116"/>
      <c r="BL177" s="116"/>
      <c r="BM177" s="117"/>
      <c r="BN177" s="117"/>
      <c r="BO177" s="117"/>
      <c r="BP177" s="118"/>
      <c r="BQ177" s="119"/>
      <c r="BR177" s="119"/>
      <c r="BS177" s="119"/>
      <c r="BT177" s="120"/>
      <c r="BU177" s="121"/>
      <c r="BV177" s="120"/>
      <c r="BW177" s="122"/>
      <c r="BX177" s="122"/>
      <c r="BY177" s="122"/>
      <c r="BZ177" s="122"/>
      <c r="CA177" s="122"/>
      <c r="CB177" s="122"/>
      <c r="CC177" s="122"/>
      <c r="CD177" s="122"/>
      <c r="CE177" s="122"/>
      <c r="CF177" s="122"/>
      <c r="CG177" s="122"/>
      <c r="CH177" s="122"/>
      <c r="CI177" s="213"/>
      <c r="CJ177" s="122"/>
      <c r="CK177" s="112">
        <f>((CJ177/3.8)*6.7)/1000</f>
        <v>0</v>
      </c>
      <c r="CL177" s="122"/>
      <c r="CM177" s="114">
        <f>((CL177*6.7)/1)/1000</f>
        <v>0</v>
      </c>
      <c r="CN177" s="114" t="str">
        <f>IF(A177="","",IF(CK177=0,CM177,CK177)/2.2)</f>
        <v/>
      </c>
      <c r="CO177" s="114" t="str">
        <f>IF(A177="","",(CP177/$BD$4))</f>
        <v/>
      </c>
      <c r="CP177" s="114" t="str">
        <f>IF(A177="","",IF(CJ177="",(AJ177*$BA$4),CJ177))</f>
        <v/>
      </c>
      <c r="CQ177" s="123"/>
      <c r="CR177" s="114">
        <f>AY177-BA177</f>
        <v>0</v>
      </c>
      <c r="CS177" s="122"/>
      <c r="CT177" s="202"/>
      <c r="CU177" s="203"/>
      <c r="CV177" s="203"/>
      <c r="CW177" s="204"/>
      <c r="CY177" s="76"/>
      <c r="CZ177" s="76"/>
    </row>
    <row r="178" spans="1:104" s="18" customFormat="1" ht="13.8" hidden="1" thickBot="1" x14ac:dyDescent="0.3">
      <c r="A178" s="124"/>
      <c r="B178" s="125" t="str">
        <f t="shared" si="6"/>
        <v/>
      </c>
      <c r="C178" s="126"/>
      <c r="D178" s="127"/>
      <c r="E178" s="127"/>
      <c r="F178" s="127"/>
      <c r="G178" s="127"/>
      <c r="H178" s="127"/>
      <c r="I178" s="128"/>
      <c r="J178" s="128"/>
      <c r="K178" s="128"/>
      <c r="L178" s="128"/>
      <c r="M178" s="224"/>
      <c r="N178" s="128"/>
      <c r="O178" s="128"/>
      <c r="P178" s="125"/>
      <c r="Q178" s="224"/>
      <c r="R178" s="224"/>
      <c r="S178" s="125"/>
      <c r="T178" s="125"/>
      <c r="U178" s="125"/>
      <c r="V178" s="225"/>
      <c r="W178" s="225"/>
      <c r="X178" s="225"/>
      <c r="Y178" s="129"/>
      <c r="Z178" s="129"/>
      <c r="AA178" s="226"/>
      <c r="AB178" s="226"/>
      <c r="AC178" s="125"/>
      <c r="AD178" s="125"/>
      <c r="AE178" s="224"/>
      <c r="AF178" s="224"/>
      <c r="AG178" s="130"/>
      <c r="AH178" s="238" t="s">
        <v>141</v>
      </c>
      <c r="AI178" s="239"/>
      <c r="AJ178" s="131"/>
      <c r="AK178" s="132"/>
      <c r="AL178" s="132"/>
      <c r="AM178" s="132"/>
      <c r="AN178" s="132"/>
      <c r="AO178" s="132"/>
      <c r="AP178" s="133"/>
      <c r="AQ178" s="133">
        <f>SUM(AQ174:AQ177)</f>
        <v>0.27083333333333337</v>
      </c>
      <c r="AR178" s="133">
        <f>SUM(AR174:AR177)</f>
        <v>0.23611111111111116</v>
      </c>
      <c r="AS178" s="134">
        <f>SUM(AS174:AS177)</f>
        <v>2</v>
      </c>
      <c r="AT178" s="134"/>
      <c r="AU178" s="132"/>
      <c r="AV178" s="135"/>
      <c r="AW178" s="135"/>
      <c r="AX178" s="135"/>
      <c r="AY178" s="132"/>
      <c r="AZ178" s="132"/>
      <c r="BA178" s="132"/>
      <c r="BB178" s="132"/>
      <c r="BC178" s="136"/>
      <c r="BD178" s="135"/>
      <c r="BE178" s="135"/>
      <c r="BF178" s="137"/>
      <c r="BG178" s="137"/>
      <c r="BH178" s="239"/>
      <c r="BI178" s="239"/>
      <c r="BJ178" s="239"/>
      <c r="BK178" s="138"/>
      <c r="BL178" s="138"/>
      <c r="BM178" s="138"/>
      <c r="BN178" s="138"/>
      <c r="BO178" s="138"/>
      <c r="BP178" s="139"/>
      <c r="BQ178" s="139"/>
      <c r="BR178" s="139"/>
      <c r="BS178" s="139"/>
      <c r="BT178" s="140"/>
      <c r="BU178" s="140"/>
      <c r="BV178" s="140"/>
      <c r="BW178" s="132"/>
      <c r="BX178" s="132"/>
      <c r="BY178" s="132"/>
      <c r="BZ178" s="132"/>
      <c r="CA178" s="132"/>
      <c r="CB178" s="132"/>
      <c r="CC178" s="132"/>
      <c r="CD178" s="132"/>
      <c r="CE178" s="132"/>
      <c r="CF178" s="132"/>
      <c r="CG178" s="132"/>
      <c r="CH178" s="132"/>
      <c r="CI178" s="214"/>
      <c r="CJ178" s="132"/>
      <c r="CK178" s="135">
        <f>SUM(CK174:CK177)</f>
        <v>0</v>
      </c>
      <c r="CL178" s="132"/>
      <c r="CM178" s="135">
        <f>SUM(CM174:CM177)</f>
        <v>63.737099999999998</v>
      </c>
      <c r="CN178" s="135">
        <f>SUM(CN174:CN177)</f>
        <v>28.971409090909091</v>
      </c>
      <c r="CO178" s="135">
        <f>SUM(CO174:CO177)</f>
        <v>984155.90523878252</v>
      </c>
      <c r="CP178" s="135">
        <f>SUM(CP174:CP177)</f>
        <v>3739866.04</v>
      </c>
      <c r="CQ178" s="135">
        <f>SUM(CQ174:CQ177)</f>
        <v>7.1409090909090978E-2</v>
      </c>
      <c r="CR178" s="132"/>
      <c r="CS178" s="132"/>
      <c r="CT178" s="132"/>
      <c r="CU178" s="132"/>
      <c r="CV178" s="132"/>
      <c r="CW178" s="141"/>
      <c r="CY178" s="214"/>
      <c r="CZ178" s="214"/>
    </row>
    <row r="179" spans="1:104" s="18" customFormat="1" x14ac:dyDescent="0.25">
      <c r="A179" s="50">
        <v>3799</v>
      </c>
      <c r="B179" s="51" t="str">
        <f t="shared" si="6"/>
        <v>3799-4121-1</v>
      </c>
      <c r="C179" s="52">
        <v>67</v>
      </c>
      <c r="D179" s="53" t="s">
        <v>349</v>
      </c>
      <c r="E179" s="53" t="s">
        <v>354</v>
      </c>
      <c r="F179" s="53" t="s">
        <v>247</v>
      </c>
      <c r="G179" s="53" t="s">
        <v>652</v>
      </c>
      <c r="H179" s="53"/>
      <c r="I179" s="70"/>
      <c r="J179" s="54"/>
      <c r="K179" s="54"/>
      <c r="L179" s="54"/>
      <c r="M179" s="218"/>
      <c r="N179" s="54"/>
      <c r="O179" s="54"/>
      <c r="P179" s="51"/>
      <c r="Q179" s="218"/>
      <c r="R179" s="218"/>
      <c r="S179" s="51"/>
      <c r="T179" s="51"/>
      <c r="U179" s="51"/>
      <c r="V179" s="219"/>
      <c r="W179" s="219"/>
      <c r="X179" s="220"/>
      <c r="Y179" s="55"/>
      <c r="Z179" s="55"/>
      <c r="AA179" s="219"/>
      <c r="AB179" s="219"/>
      <c r="AC179" s="51"/>
      <c r="AD179" s="51"/>
      <c r="AE179" s="218"/>
      <c r="AF179" s="218"/>
      <c r="AG179" s="55"/>
      <c r="AH179" s="56">
        <v>1</v>
      </c>
      <c r="AI179" s="57">
        <v>44343</v>
      </c>
      <c r="AJ179" s="58" t="s">
        <v>228</v>
      </c>
      <c r="AK179" s="59" t="s">
        <v>208</v>
      </c>
      <c r="AL179" s="59" t="s">
        <v>230</v>
      </c>
      <c r="AM179" s="60">
        <v>0.1388888888888889</v>
      </c>
      <c r="AN179" s="60">
        <v>0.14583333333333334</v>
      </c>
      <c r="AO179" s="60">
        <v>0.27083333333333331</v>
      </c>
      <c r="AP179" s="60">
        <v>0.27777777777777779</v>
      </c>
      <c r="AQ179" s="61">
        <f>IF(AP179&lt;AM179,(AP179+1)-AM179,AP179-AM179)</f>
        <v>0.1388888888888889</v>
      </c>
      <c r="AR179" s="61">
        <f>IF(AO179&lt;AN179,(AO179+1)-AN179,AO179-AN179)</f>
        <v>0.12499999999999997</v>
      </c>
      <c r="AS179" s="62">
        <f>IF(AR179&lt;&gt;0,1,"")</f>
        <v>1</v>
      </c>
      <c r="AT179" s="63">
        <f>IF(AM179&lt;&gt;0,AM179-(6/24)+1440,"")</f>
        <v>1439.8888888888889</v>
      </c>
      <c r="AU179" s="88">
        <v>19.899999999999999</v>
      </c>
      <c r="AV179" s="65"/>
      <c r="AW179" s="65"/>
      <c r="AX179" s="65"/>
      <c r="AY179" s="64">
        <v>24</v>
      </c>
      <c r="AZ179" s="216"/>
      <c r="BA179" s="88">
        <v>9</v>
      </c>
      <c r="BB179" s="66"/>
      <c r="BC179" s="90" t="s">
        <v>653</v>
      </c>
      <c r="BD179" s="89">
        <f>BC179*0.0004536</f>
        <v>13.461940800000001</v>
      </c>
      <c r="BE179" s="67"/>
      <c r="BF179" s="68"/>
      <c r="BG179" s="68"/>
      <c r="BH179" s="69">
        <v>3</v>
      </c>
      <c r="BI179" s="70"/>
      <c r="BJ179" s="70"/>
      <c r="BK179" s="70"/>
      <c r="BL179" s="70"/>
      <c r="BM179" s="71"/>
      <c r="BN179" s="71"/>
      <c r="BO179" s="71"/>
      <c r="BP179" s="72">
        <v>3</v>
      </c>
      <c r="BQ179" s="73"/>
      <c r="BR179" s="73"/>
      <c r="BS179" s="73"/>
      <c r="BT179" s="74"/>
      <c r="BU179" s="75"/>
      <c r="BV179" s="74"/>
      <c r="BW179" s="51"/>
      <c r="BX179" s="51"/>
      <c r="BY179" s="51"/>
      <c r="BZ179" s="51"/>
      <c r="CA179" s="51"/>
      <c r="CB179" s="51"/>
      <c r="CC179" s="51"/>
      <c r="CD179" s="51"/>
      <c r="CE179" s="51"/>
      <c r="CF179" s="51"/>
      <c r="CG179" s="51"/>
      <c r="CH179" s="51"/>
      <c r="CI179" s="212">
        <v>13.49</v>
      </c>
      <c r="CJ179" s="51"/>
      <c r="CK179" s="65">
        <f>((CJ179/3.8)*6.7)/1000</f>
        <v>0</v>
      </c>
      <c r="CL179" s="51">
        <v>6567</v>
      </c>
      <c r="CM179" s="67">
        <f>((CL179*6.7)/1)/1000</f>
        <v>43.998899999999999</v>
      </c>
      <c r="CN179" s="67">
        <f>IF(A179="","",IF(CK179=0,CM179,CK179)/2.2)</f>
        <v>19.999499999999998</v>
      </c>
      <c r="CO179" s="67">
        <f>IF(A179="","",(CP179/$BD$4))</f>
        <v>491898.90666937811</v>
      </c>
      <c r="CP179" s="67">
        <f>IF(A179="","",IF(CJ179="",(AJ179*$BA$4),CJ179))</f>
        <v>1869252.632</v>
      </c>
      <c r="CQ179" s="64">
        <f>CN179-AU179</f>
        <v>9.9499999999999034E-2</v>
      </c>
      <c r="CR179" s="67">
        <f>AY179-BA179</f>
        <v>15</v>
      </c>
      <c r="CS179" s="155"/>
      <c r="CT179" s="199"/>
      <c r="CU179" s="200"/>
      <c r="CV179" s="200"/>
      <c r="CW179" s="201"/>
      <c r="CY179" s="228" t="s">
        <v>697</v>
      </c>
      <c r="CZ179" s="228"/>
    </row>
    <row r="180" spans="1:104" s="18" customFormat="1" ht="13.8" thickBot="1" x14ac:dyDescent="0.3">
      <c r="A180" s="100">
        <v>3799</v>
      </c>
      <c r="B180" s="76" t="str">
        <f t="shared" si="6"/>
        <v>3799-4120-2</v>
      </c>
      <c r="C180" s="77">
        <v>67</v>
      </c>
      <c r="D180" s="83" t="s">
        <v>349</v>
      </c>
      <c r="E180" s="83" t="s">
        <v>354</v>
      </c>
      <c r="F180" s="83" t="s">
        <v>247</v>
      </c>
      <c r="G180" s="83" t="s">
        <v>652</v>
      </c>
      <c r="H180" s="76"/>
      <c r="I180" s="76"/>
      <c r="J180" s="78"/>
      <c r="K180" s="78"/>
      <c r="L180" s="78"/>
      <c r="M180" s="221"/>
      <c r="N180" s="78"/>
      <c r="O180" s="78"/>
      <c r="P180" s="76"/>
      <c r="Q180" s="221"/>
      <c r="R180" s="221"/>
      <c r="S180" s="76"/>
      <c r="T180" s="76"/>
      <c r="U180" s="76"/>
      <c r="V180" s="222"/>
      <c r="W180" s="222"/>
      <c r="X180" s="222"/>
      <c r="Y180" s="79"/>
      <c r="Z180" s="79"/>
      <c r="AA180" s="223"/>
      <c r="AB180" s="223"/>
      <c r="AC180" s="76"/>
      <c r="AD180" s="76"/>
      <c r="AE180" s="221"/>
      <c r="AF180" s="221"/>
      <c r="AG180" s="79"/>
      <c r="AH180" s="80">
        <v>2</v>
      </c>
      <c r="AI180" s="81">
        <v>44343</v>
      </c>
      <c r="AJ180" s="82" t="s">
        <v>229</v>
      </c>
      <c r="AK180" s="83" t="s">
        <v>230</v>
      </c>
      <c r="AL180" s="83" t="s">
        <v>208</v>
      </c>
      <c r="AM180" s="84">
        <v>0.34722222222222227</v>
      </c>
      <c r="AN180" s="84">
        <v>0.3576388888888889</v>
      </c>
      <c r="AO180" s="84">
        <v>0.47916666666666669</v>
      </c>
      <c r="AP180" s="84">
        <v>0.4861111111111111</v>
      </c>
      <c r="AQ180" s="229">
        <f>IF(AP180&lt;AM180,(AP180+1)-AM180,AP180-AM180)</f>
        <v>0.13888888888888884</v>
      </c>
      <c r="AR180" s="231">
        <f>IF(AO180&lt;AN180,(AO180+1)-AN180,AO180-AN180)</f>
        <v>0.12152777777777779</v>
      </c>
      <c r="AS180" s="86">
        <f>IF(AR180&lt;&gt;0,1,"")</f>
        <v>1</v>
      </c>
      <c r="AT180" s="87">
        <f>IF(AM180&lt;&gt;0,AM180-(6/24)+1440,"")</f>
        <v>1440.0972222222222</v>
      </c>
      <c r="AU180" s="230">
        <v>14.1</v>
      </c>
      <c r="AV180" s="89"/>
      <c r="AW180" s="89"/>
      <c r="AX180" s="89"/>
      <c r="AY180" s="88">
        <v>23</v>
      </c>
      <c r="AZ180" s="89"/>
      <c r="BA180" s="88">
        <v>5.4</v>
      </c>
      <c r="BB180" s="88"/>
      <c r="BC180" s="90" t="s">
        <v>654</v>
      </c>
      <c r="BD180" s="89">
        <f>BC180*0.0004536</f>
        <v>44.906400000000005</v>
      </c>
      <c r="BE180" s="91"/>
      <c r="BF180" s="92"/>
      <c r="BG180" s="92"/>
      <c r="BH180" s="80">
        <v>4</v>
      </c>
      <c r="BI180" s="93"/>
      <c r="BJ180" s="93"/>
      <c r="BK180" s="93"/>
      <c r="BL180" s="93"/>
      <c r="BM180" s="94"/>
      <c r="BN180" s="94"/>
      <c r="BO180" s="94"/>
      <c r="BP180" s="95">
        <v>4</v>
      </c>
      <c r="BQ180" s="96"/>
      <c r="BR180" s="96"/>
      <c r="BS180" s="96"/>
      <c r="BT180" s="97"/>
      <c r="BU180" s="98"/>
      <c r="BV180" s="97"/>
      <c r="BW180" s="76"/>
      <c r="BX180" s="76"/>
      <c r="BY180" s="76"/>
      <c r="BZ180" s="76"/>
      <c r="CA180" s="76"/>
      <c r="CB180" s="76"/>
      <c r="CC180" s="76"/>
      <c r="CD180" s="76"/>
      <c r="CE180" s="76"/>
      <c r="CF180" s="76"/>
      <c r="CG180" s="76"/>
      <c r="CH180" s="76"/>
      <c r="CI180" s="212">
        <v>45</v>
      </c>
      <c r="CJ180" s="76"/>
      <c r="CK180" s="89">
        <f>((CJ180/3.8)*6.7)/1000</f>
        <v>0</v>
      </c>
      <c r="CL180" s="76">
        <v>4651</v>
      </c>
      <c r="CM180" s="91">
        <f>((CL180*6.7)/1)/1000</f>
        <v>31.1617</v>
      </c>
      <c r="CN180" s="91">
        <f>IF(A180="","",IF(CK180=0,CM180,CK180)/2.2)</f>
        <v>14.164409090909089</v>
      </c>
      <c r="CO180" s="91">
        <f>IF(A180="","",(CP180/$BD$4))</f>
        <v>491779.54270270275</v>
      </c>
      <c r="CP180" s="91">
        <f>IF(A180="","",IF(CJ180="",(AJ180*$BA$4),CJ180))</f>
        <v>1868799.04</v>
      </c>
      <c r="CQ180" s="99">
        <f>CN180-AU180</f>
        <v>6.4409090909089528E-2</v>
      </c>
      <c r="CR180" s="91">
        <f>AY180-BA180</f>
        <v>17.600000000000001</v>
      </c>
      <c r="CS180" s="168"/>
      <c r="CT180" s="81"/>
      <c r="CU180" s="192"/>
      <c r="CV180" s="192"/>
      <c r="CW180" s="169"/>
      <c r="CY180" s="83" t="s">
        <v>697</v>
      </c>
      <c r="CZ180" s="83"/>
    </row>
    <row r="181" spans="1:104" s="18" customFormat="1" ht="13.8" hidden="1" thickBot="1" x14ac:dyDescent="0.3">
      <c r="A181" s="100"/>
      <c r="B181" s="76" t="str">
        <f t="shared" si="6"/>
        <v/>
      </c>
      <c r="C181" s="77"/>
      <c r="D181" s="83"/>
      <c r="E181" s="83"/>
      <c r="F181" s="83"/>
      <c r="G181" s="76"/>
      <c r="H181" s="76"/>
      <c r="I181" s="76"/>
      <c r="J181" s="78"/>
      <c r="K181" s="78"/>
      <c r="L181" s="78"/>
      <c r="M181" s="221"/>
      <c r="N181" s="78"/>
      <c r="O181" s="78"/>
      <c r="P181" s="76"/>
      <c r="Q181" s="221"/>
      <c r="R181" s="221"/>
      <c r="S181" s="76"/>
      <c r="T181" s="76"/>
      <c r="U181" s="76"/>
      <c r="V181" s="222"/>
      <c r="W181" s="222"/>
      <c r="X181" s="222"/>
      <c r="Y181" s="79"/>
      <c r="Z181" s="79"/>
      <c r="AA181" s="223"/>
      <c r="AB181" s="223"/>
      <c r="AC181" s="76"/>
      <c r="AD181" s="76"/>
      <c r="AE181" s="221"/>
      <c r="AF181" s="221"/>
      <c r="AG181" s="79"/>
      <c r="AH181" s="80">
        <v>3</v>
      </c>
      <c r="AI181" s="81"/>
      <c r="AJ181" s="82"/>
      <c r="AK181" s="83"/>
      <c r="AL181" s="83"/>
      <c r="AM181" s="84"/>
      <c r="AN181" s="84"/>
      <c r="AO181" s="84"/>
      <c r="AP181" s="84"/>
      <c r="AQ181" s="85">
        <f>IF(AP181&lt;AM181,(AP181+1)-AM181,AP181-AM181)</f>
        <v>0</v>
      </c>
      <c r="AR181" s="85">
        <f>IF(AO181&lt;AN181,(AO181+1)-AN181,AO181-AN181)</f>
        <v>0</v>
      </c>
      <c r="AS181" s="86" t="str">
        <f>IF(AR181&lt;&gt;0,1,"")</f>
        <v/>
      </c>
      <c r="AT181" s="87" t="str">
        <f>IF(AM181&lt;&gt;0,AM181-(6/24)+1440,"")</f>
        <v/>
      </c>
      <c r="AU181" s="88"/>
      <c r="AV181" s="89"/>
      <c r="AW181" s="89"/>
      <c r="AX181" s="89"/>
      <c r="AY181" s="88"/>
      <c r="AZ181" s="89"/>
      <c r="BA181" s="88"/>
      <c r="BB181" s="88"/>
      <c r="BC181" s="101"/>
      <c r="BD181" s="89">
        <f>BC181*0.0004536</f>
        <v>0</v>
      </c>
      <c r="BE181" s="91"/>
      <c r="BF181" s="92"/>
      <c r="BG181" s="92"/>
      <c r="BH181" s="80"/>
      <c r="BI181" s="93"/>
      <c r="BJ181" s="93"/>
      <c r="BK181" s="93"/>
      <c r="BL181" s="93"/>
      <c r="BM181" s="94"/>
      <c r="BN181" s="94"/>
      <c r="BO181" s="94"/>
      <c r="BP181" s="95"/>
      <c r="BQ181" s="96"/>
      <c r="BR181" s="96"/>
      <c r="BS181" s="96"/>
      <c r="BT181" s="97"/>
      <c r="BU181" s="98"/>
      <c r="BV181" s="97"/>
      <c r="BW181" s="76"/>
      <c r="BX181" s="76"/>
      <c r="BY181" s="76"/>
      <c r="BZ181" s="76"/>
      <c r="CA181" s="76"/>
      <c r="CB181" s="76"/>
      <c r="CC181" s="76"/>
      <c r="CD181" s="76"/>
      <c r="CE181" s="76"/>
      <c r="CF181" s="76"/>
      <c r="CG181" s="76"/>
      <c r="CH181" s="76"/>
      <c r="CI181" s="212"/>
      <c r="CJ181" s="76"/>
      <c r="CK181" s="89">
        <f>((CJ181/3.8)*6.7)/1000</f>
        <v>0</v>
      </c>
      <c r="CL181" s="76"/>
      <c r="CM181" s="91">
        <f>((CL181*6.7)/1)/1000</f>
        <v>0</v>
      </c>
      <c r="CN181" s="91" t="str">
        <f>IF(A181="","",IF(CK181=0,CM181,CK181)/2.2)</f>
        <v/>
      </c>
      <c r="CO181" s="91" t="str">
        <f>IF(A181="","",(CP181/$BD$4))</f>
        <v/>
      </c>
      <c r="CP181" s="91" t="str">
        <f>IF(A181="","",IF(CJ181="",(AJ181*$BA$4),CJ181))</f>
        <v/>
      </c>
      <c r="CQ181" s="99"/>
      <c r="CR181" s="91">
        <f>AY181-BA181</f>
        <v>0</v>
      </c>
      <c r="CS181" s="76"/>
      <c r="CT181" s="81"/>
      <c r="CU181" s="192"/>
      <c r="CV181" s="192"/>
      <c r="CW181" s="169"/>
      <c r="CY181" s="76"/>
      <c r="CZ181" s="76"/>
    </row>
    <row r="182" spans="1:104" s="18" customFormat="1" ht="13.8" hidden="1" thickBot="1" x14ac:dyDescent="0.3">
      <c r="A182" s="100"/>
      <c r="B182" s="76" t="str">
        <f t="shared" si="6"/>
        <v/>
      </c>
      <c r="C182" s="77"/>
      <c r="D182" s="83"/>
      <c r="E182" s="83"/>
      <c r="F182" s="83"/>
      <c r="G182" s="76"/>
      <c r="H182" s="76"/>
      <c r="I182" s="76"/>
      <c r="J182" s="78"/>
      <c r="K182" s="78"/>
      <c r="L182" s="78"/>
      <c r="M182" s="221"/>
      <c r="N182" s="78"/>
      <c r="O182" s="78"/>
      <c r="P182" s="76"/>
      <c r="Q182" s="221"/>
      <c r="R182" s="221"/>
      <c r="S182" s="76"/>
      <c r="T182" s="76"/>
      <c r="U182" s="76"/>
      <c r="V182" s="222"/>
      <c r="W182" s="222"/>
      <c r="X182" s="222"/>
      <c r="Y182" s="79"/>
      <c r="Z182" s="79"/>
      <c r="AA182" s="223"/>
      <c r="AB182" s="223"/>
      <c r="AC182" s="76"/>
      <c r="AD182" s="76"/>
      <c r="AE182" s="221"/>
      <c r="AF182" s="221"/>
      <c r="AG182" s="79"/>
      <c r="AH182" s="102">
        <v>4</v>
      </c>
      <c r="AI182" s="103"/>
      <c r="AJ182" s="104"/>
      <c r="AK182" s="105"/>
      <c r="AL182" s="106"/>
      <c r="AM182" s="107"/>
      <c r="AN182" s="107"/>
      <c r="AO182" s="107"/>
      <c r="AP182" s="107"/>
      <c r="AQ182" s="108">
        <f>IF(AP182&lt;AM182,(AP182+1)-AM182,AP182-AM182)</f>
        <v>0</v>
      </c>
      <c r="AR182" s="108">
        <f>IF(AO182&lt;AN182,(AO182+1)-AN182,AO182-AN182)</f>
        <v>0</v>
      </c>
      <c r="AS182" s="109" t="str">
        <f>IF(AR182&lt;&gt;0,1,"")</f>
        <v/>
      </c>
      <c r="AT182" s="110" t="str">
        <f>IF(AM182&lt;&gt;0,AM182-(6/24)+1440,"")</f>
        <v/>
      </c>
      <c r="AU182" s="111"/>
      <c r="AV182" s="112"/>
      <c r="AW182" s="112"/>
      <c r="AX182" s="112"/>
      <c r="AY182" s="111"/>
      <c r="AZ182" s="217"/>
      <c r="BA182" s="111"/>
      <c r="BB182" s="111"/>
      <c r="BC182" s="113"/>
      <c r="BD182" s="112">
        <f>BC182*0.0004536</f>
        <v>0</v>
      </c>
      <c r="BE182" s="114"/>
      <c r="BF182" s="115"/>
      <c r="BG182" s="115"/>
      <c r="BH182" s="102"/>
      <c r="BI182" s="116"/>
      <c r="BJ182" s="116"/>
      <c r="BK182" s="116"/>
      <c r="BL182" s="116"/>
      <c r="BM182" s="117"/>
      <c r="BN182" s="117"/>
      <c r="BO182" s="117"/>
      <c r="BP182" s="118"/>
      <c r="BQ182" s="119"/>
      <c r="BR182" s="119"/>
      <c r="BS182" s="119"/>
      <c r="BT182" s="120"/>
      <c r="BU182" s="121"/>
      <c r="BV182" s="120"/>
      <c r="BW182" s="122"/>
      <c r="BX182" s="122"/>
      <c r="BY182" s="122"/>
      <c r="BZ182" s="122"/>
      <c r="CA182" s="122"/>
      <c r="CB182" s="122"/>
      <c r="CC182" s="122"/>
      <c r="CD182" s="122"/>
      <c r="CE182" s="122"/>
      <c r="CF182" s="122"/>
      <c r="CG182" s="122"/>
      <c r="CH182" s="122"/>
      <c r="CI182" s="213"/>
      <c r="CJ182" s="122"/>
      <c r="CK182" s="112">
        <f>((CJ182/3.8)*6.7)/1000</f>
        <v>0</v>
      </c>
      <c r="CL182" s="122"/>
      <c r="CM182" s="114">
        <f>((CL182*6.7)/1)/1000</f>
        <v>0</v>
      </c>
      <c r="CN182" s="114" t="str">
        <f>IF(A182="","",IF(CK182=0,CM182,CK182)/2.2)</f>
        <v/>
      </c>
      <c r="CO182" s="114" t="str">
        <f>IF(A182="","",(CP182/$BD$4))</f>
        <v/>
      </c>
      <c r="CP182" s="114" t="str">
        <f>IF(A182="","",IF(CJ182="",(AJ182*$BA$4),CJ182))</f>
        <v/>
      </c>
      <c r="CQ182" s="123"/>
      <c r="CR182" s="114">
        <f>AY182-BA182</f>
        <v>0</v>
      </c>
      <c r="CS182" s="122"/>
      <c r="CT182" s="202"/>
      <c r="CU182" s="203"/>
      <c r="CV182" s="203"/>
      <c r="CW182" s="204"/>
      <c r="CY182" s="76"/>
      <c r="CZ182" s="76"/>
    </row>
    <row r="183" spans="1:104" s="18" customFormat="1" ht="13.8" hidden="1" thickBot="1" x14ac:dyDescent="0.3">
      <c r="A183" s="124"/>
      <c r="B183" s="125" t="str">
        <f t="shared" si="6"/>
        <v/>
      </c>
      <c r="C183" s="126"/>
      <c r="D183" s="127"/>
      <c r="E183" s="127"/>
      <c r="F183" s="127"/>
      <c r="G183" s="127"/>
      <c r="H183" s="127"/>
      <c r="I183" s="128"/>
      <c r="J183" s="128"/>
      <c r="K183" s="128"/>
      <c r="L183" s="128"/>
      <c r="M183" s="224"/>
      <c r="N183" s="128"/>
      <c r="O183" s="128"/>
      <c r="P183" s="125"/>
      <c r="Q183" s="224"/>
      <c r="R183" s="224"/>
      <c r="S183" s="125"/>
      <c r="T183" s="125"/>
      <c r="U183" s="125"/>
      <c r="V183" s="225"/>
      <c r="W183" s="225"/>
      <c r="X183" s="225"/>
      <c r="Y183" s="129"/>
      <c r="Z183" s="129"/>
      <c r="AA183" s="226"/>
      <c r="AB183" s="226"/>
      <c r="AC183" s="125"/>
      <c r="AD183" s="125"/>
      <c r="AE183" s="224"/>
      <c r="AF183" s="224"/>
      <c r="AG183" s="130"/>
      <c r="AH183" s="238" t="s">
        <v>141</v>
      </c>
      <c r="AI183" s="239"/>
      <c r="AJ183" s="131"/>
      <c r="AK183" s="132"/>
      <c r="AL183" s="132"/>
      <c r="AM183" s="132"/>
      <c r="AN183" s="132"/>
      <c r="AO183" s="132"/>
      <c r="AP183" s="133"/>
      <c r="AQ183" s="133">
        <f>SUM(AQ179:AQ182)</f>
        <v>0.27777777777777773</v>
      </c>
      <c r="AR183" s="133">
        <f>SUM(AR179:AR182)</f>
        <v>0.24652777777777776</v>
      </c>
      <c r="AS183" s="134">
        <f>SUM(AS179:AS182)</f>
        <v>2</v>
      </c>
      <c r="AT183" s="134"/>
      <c r="AU183" s="132"/>
      <c r="AV183" s="135"/>
      <c r="AW183" s="135"/>
      <c r="AX183" s="135"/>
      <c r="AY183" s="132"/>
      <c r="AZ183" s="132"/>
      <c r="BA183" s="132"/>
      <c r="BB183" s="132"/>
      <c r="BC183" s="136"/>
      <c r="BD183" s="135"/>
      <c r="BE183" s="135"/>
      <c r="BF183" s="137"/>
      <c r="BG183" s="137"/>
      <c r="BH183" s="239"/>
      <c r="BI183" s="239"/>
      <c r="BJ183" s="239"/>
      <c r="BK183" s="138"/>
      <c r="BL183" s="138"/>
      <c r="BM183" s="138"/>
      <c r="BN183" s="138"/>
      <c r="BO183" s="138"/>
      <c r="BP183" s="139"/>
      <c r="BQ183" s="139"/>
      <c r="BR183" s="139"/>
      <c r="BS183" s="139"/>
      <c r="BT183" s="140"/>
      <c r="BU183" s="140"/>
      <c r="BV183" s="140"/>
      <c r="BW183" s="132"/>
      <c r="BX183" s="132"/>
      <c r="BY183" s="132"/>
      <c r="BZ183" s="132"/>
      <c r="CA183" s="132"/>
      <c r="CB183" s="132"/>
      <c r="CC183" s="132"/>
      <c r="CD183" s="132"/>
      <c r="CE183" s="132"/>
      <c r="CF183" s="132"/>
      <c r="CG183" s="132"/>
      <c r="CH183" s="132"/>
      <c r="CI183" s="214"/>
      <c r="CJ183" s="132"/>
      <c r="CK183" s="135">
        <f>SUM(CK179:CK182)</f>
        <v>0</v>
      </c>
      <c r="CL183" s="132"/>
      <c r="CM183" s="135">
        <f>SUM(CM179:CM182)</f>
        <v>75.160600000000002</v>
      </c>
      <c r="CN183" s="135">
        <f>SUM(CN179:CN182)</f>
        <v>34.163909090909087</v>
      </c>
      <c r="CO183" s="135">
        <f>SUM(CO179:CO182)</f>
        <v>983678.44937208085</v>
      </c>
      <c r="CP183" s="135">
        <f>SUM(CP179:CP182)</f>
        <v>3738051.6720000003</v>
      </c>
      <c r="CQ183" s="135">
        <f>SUM(CQ179:CQ182)</f>
        <v>0.16390909090908856</v>
      </c>
      <c r="CR183" s="132"/>
      <c r="CS183" s="132"/>
      <c r="CT183" s="132"/>
      <c r="CU183" s="132"/>
      <c r="CV183" s="132"/>
      <c r="CW183" s="141"/>
      <c r="CY183" s="214"/>
      <c r="CZ183" s="214"/>
    </row>
    <row r="184" spans="1:104" s="18" customFormat="1" x14ac:dyDescent="0.25">
      <c r="A184" s="50">
        <v>3800</v>
      </c>
      <c r="B184" s="51" t="str">
        <f t="shared" si="6"/>
        <v>3800-4069-1</v>
      </c>
      <c r="C184" s="52">
        <v>67</v>
      </c>
      <c r="D184" s="53" t="s">
        <v>245</v>
      </c>
      <c r="E184" s="53" t="s">
        <v>206</v>
      </c>
      <c r="F184" s="53" t="s">
        <v>610</v>
      </c>
      <c r="G184" s="53" t="s">
        <v>570</v>
      </c>
      <c r="H184" s="53"/>
      <c r="I184" s="70"/>
      <c r="J184" s="54"/>
      <c r="K184" s="54"/>
      <c r="L184" s="54"/>
      <c r="M184" s="218"/>
      <c r="N184" s="54"/>
      <c r="O184" s="54"/>
      <c r="P184" s="51"/>
      <c r="Q184" s="218"/>
      <c r="R184" s="218"/>
      <c r="S184" s="51"/>
      <c r="T184" s="51"/>
      <c r="U184" s="51"/>
      <c r="V184" s="219"/>
      <c r="W184" s="219"/>
      <c r="X184" s="220"/>
      <c r="Y184" s="55"/>
      <c r="Z184" s="55"/>
      <c r="AA184" s="219"/>
      <c r="AB184" s="219"/>
      <c r="AC184" s="51"/>
      <c r="AD184" s="51"/>
      <c r="AE184" s="218"/>
      <c r="AF184" s="218"/>
      <c r="AG184" s="55"/>
      <c r="AH184" s="56">
        <v>1</v>
      </c>
      <c r="AI184" s="57">
        <v>44343</v>
      </c>
      <c r="AJ184" s="58" t="s">
        <v>388</v>
      </c>
      <c r="AK184" s="59" t="s">
        <v>208</v>
      </c>
      <c r="AL184" s="59" t="s">
        <v>251</v>
      </c>
      <c r="AM184" s="60">
        <v>0.55555555555555558</v>
      </c>
      <c r="AN184" s="60">
        <v>0.57291666666666663</v>
      </c>
      <c r="AO184" s="60">
        <v>0.64236111111111105</v>
      </c>
      <c r="AP184" s="60">
        <v>0.65277777777777779</v>
      </c>
      <c r="AQ184" s="61">
        <f>IF(AP184&lt;AM184,(AP184+1)-AM184,AP184-AM184)</f>
        <v>9.722222222222221E-2</v>
      </c>
      <c r="AR184" s="61">
        <f>IF(AO184&lt;AN184,(AO184+1)-AN184,AO184-AN184)</f>
        <v>6.944444444444442E-2</v>
      </c>
      <c r="AS184" s="62">
        <f>IF(AR184&lt;&gt;0,1,"")</f>
        <v>1</v>
      </c>
      <c r="AT184" s="63">
        <f>IF(AM184&lt;&gt;0,AM184-(6/24)+1440,"")</f>
        <v>1440.3055555555557</v>
      </c>
      <c r="AU184" s="88">
        <v>16.899999999999999</v>
      </c>
      <c r="AV184" s="65"/>
      <c r="AW184" s="65"/>
      <c r="AX184" s="65"/>
      <c r="AY184" s="64">
        <v>22</v>
      </c>
      <c r="AZ184" s="216"/>
      <c r="BA184" s="88">
        <v>11.4</v>
      </c>
      <c r="BB184" s="66"/>
      <c r="BC184" s="90" t="s">
        <v>655</v>
      </c>
      <c r="BD184" s="89">
        <f>BC184*0.0004536</f>
        <v>40.642560000000003</v>
      </c>
      <c r="BE184" s="67"/>
      <c r="BF184" s="68"/>
      <c r="BG184" s="68"/>
      <c r="BH184" s="69">
        <v>3</v>
      </c>
      <c r="BI184" s="70"/>
      <c r="BJ184" s="70"/>
      <c r="BK184" s="70"/>
      <c r="BL184" s="70"/>
      <c r="BM184" s="71"/>
      <c r="BN184" s="71"/>
      <c r="BO184" s="71"/>
      <c r="BP184" s="72">
        <v>3</v>
      </c>
      <c r="BQ184" s="73"/>
      <c r="BR184" s="73"/>
      <c r="BS184" s="73"/>
      <c r="BT184" s="74"/>
      <c r="BU184" s="75"/>
      <c r="BV184" s="74"/>
      <c r="BW184" s="51"/>
      <c r="BX184" s="51"/>
      <c r="BY184" s="51"/>
      <c r="BZ184" s="51"/>
      <c r="CA184" s="51"/>
      <c r="CB184" s="51"/>
      <c r="CC184" s="51"/>
      <c r="CD184" s="51"/>
      <c r="CE184" s="51"/>
      <c r="CF184" s="51"/>
      <c r="CG184" s="51"/>
      <c r="CH184" s="51"/>
      <c r="CI184" s="212">
        <v>40.642000000000003</v>
      </c>
      <c r="CJ184" s="51"/>
      <c r="CK184" s="65">
        <f>((CJ184/3.8)*6.7)/1000</f>
        <v>0</v>
      </c>
      <c r="CL184" s="51">
        <v>5433</v>
      </c>
      <c r="CM184" s="67">
        <f>((CL184*6.7)/1)/1000</f>
        <v>36.4011</v>
      </c>
      <c r="CN184" s="67">
        <f>IF(A184="","",IF(CK184=0,CM184,CK184)/2.2)</f>
        <v>16.545954545454546</v>
      </c>
      <c r="CO184" s="67">
        <f>IF(A184="","",(CP184/$BD$4))</f>
        <v>485691.98040225665</v>
      </c>
      <c r="CP184" s="67">
        <f>IF(A184="","",IF(CJ184="",(AJ184*$BA$4),CJ184))</f>
        <v>1845665.848</v>
      </c>
      <c r="CQ184" s="64">
        <f>CN184-AU184</f>
        <v>-0.354045454545453</v>
      </c>
      <c r="CR184" s="67">
        <f>AY184-BA184</f>
        <v>10.6</v>
      </c>
      <c r="CS184" s="155"/>
      <c r="CT184" s="199"/>
      <c r="CU184" s="200"/>
      <c r="CV184" s="200"/>
      <c r="CW184" s="201"/>
      <c r="CY184" s="228" t="s">
        <v>697</v>
      </c>
      <c r="CZ184" s="228"/>
    </row>
    <row r="185" spans="1:104" s="18" customFormat="1" x14ac:dyDescent="0.25">
      <c r="A185" s="100">
        <v>3800</v>
      </c>
      <c r="B185" s="76" t="str">
        <f t="shared" si="6"/>
        <v>3800-4065-2</v>
      </c>
      <c r="C185" s="77">
        <v>67</v>
      </c>
      <c r="D185" s="83" t="s">
        <v>245</v>
      </c>
      <c r="E185" s="83" t="s">
        <v>206</v>
      </c>
      <c r="F185" s="83" t="s">
        <v>610</v>
      </c>
      <c r="G185" s="83" t="s">
        <v>570</v>
      </c>
      <c r="H185" s="76"/>
      <c r="I185" s="76"/>
      <c r="J185" s="78"/>
      <c r="K185" s="78"/>
      <c r="L185" s="78"/>
      <c r="M185" s="221"/>
      <c r="N185" s="78"/>
      <c r="O185" s="78"/>
      <c r="P185" s="76"/>
      <c r="Q185" s="221"/>
      <c r="R185" s="221"/>
      <c r="S185" s="76"/>
      <c r="T185" s="76"/>
      <c r="U185" s="76"/>
      <c r="V185" s="222"/>
      <c r="W185" s="222"/>
      <c r="X185" s="222"/>
      <c r="Y185" s="79"/>
      <c r="Z185" s="79"/>
      <c r="AA185" s="223"/>
      <c r="AB185" s="223"/>
      <c r="AC185" s="76"/>
      <c r="AD185" s="76"/>
      <c r="AE185" s="221"/>
      <c r="AF185" s="221"/>
      <c r="AG185" s="79"/>
      <c r="AH185" s="80">
        <v>2</v>
      </c>
      <c r="AI185" s="81">
        <v>44343</v>
      </c>
      <c r="AJ185" s="82" t="s">
        <v>389</v>
      </c>
      <c r="AK185" s="83" t="s">
        <v>251</v>
      </c>
      <c r="AL185" s="83" t="s">
        <v>345</v>
      </c>
      <c r="AM185" s="84">
        <v>0.66666666666666663</v>
      </c>
      <c r="AN185" s="84">
        <v>0.67708333333333337</v>
      </c>
      <c r="AO185" s="84">
        <v>0.72222222222222221</v>
      </c>
      <c r="AP185" s="84">
        <v>0.73263888888888884</v>
      </c>
      <c r="AQ185" s="229">
        <f>IF(AP185&lt;AM185,(AP185+1)-AM185,AP185-AM185)</f>
        <v>6.597222222222221E-2</v>
      </c>
      <c r="AR185" s="231">
        <f>IF(AO185&lt;AN185,(AO185+1)-AN185,AO185-AN185)</f>
        <v>4.513888888888884E-2</v>
      </c>
      <c r="AS185" s="86">
        <f>IF(AR185&lt;&gt;0,1,"")</f>
        <v>1</v>
      </c>
      <c r="AT185" s="87">
        <f>IF(AM185&lt;&gt;0,AM185-(6/24)+1440,"")</f>
        <v>1440.4166666666667</v>
      </c>
      <c r="AU185" s="230">
        <v>2.7</v>
      </c>
      <c r="AV185" s="89"/>
      <c r="AW185" s="89"/>
      <c r="AX185" s="89"/>
      <c r="AY185" s="88">
        <v>14.2</v>
      </c>
      <c r="AZ185" s="89"/>
      <c r="BA185" s="88">
        <v>6.8</v>
      </c>
      <c r="BB185" s="88"/>
      <c r="BC185" s="90" t="s">
        <v>655</v>
      </c>
      <c r="BD185" s="89">
        <f>BC185*0.0004536</f>
        <v>40.642560000000003</v>
      </c>
      <c r="BE185" s="91"/>
      <c r="BF185" s="92"/>
      <c r="BG185" s="92"/>
      <c r="BH185" s="80">
        <v>4</v>
      </c>
      <c r="BI185" s="93"/>
      <c r="BJ185" s="93"/>
      <c r="BK185" s="93"/>
      <c r="BL185" s="93"/>
      <c r="BM185" s="94"/>
      <c r="BN185" s="94"/>
      <c r="BO185" s="94"/>
      <c r="BP185" s="95">
        <v>4</v>
      </c>
      <c r="BQ185" s="96"/>
      <c r="BR185" s="96"/>
      <c r="BS185" s="96"/>
      <c r="BT185" s="97"/>
      <c r="BU185" s="98"/>
      <c r="BV185" s="97"/>
      <c r="BW185" s="76"/>
      <c r="BX185" s="76"/>
      <c r="BY185" s="76"/>
      <c r="BZ185" s="76"/>
      <c r="CA185" s="76"/>
      <c r="CB185" s="76"/>
      <c r="CC185" s="76"/>
      <c r="CD185" s="76"/>
      <c r="CE185" s="76"/>
      <c r="CF185" s="76"/>
      <c r="CG185" s="76"/>
      <c r="CH185" s="76"/>
      <c r="CI185" s="212">
        <v>40.642000000000003</v>
      </c>
      <c r="CJ185" s="76">
        <v>3668</v>
      </c>
      <c r="CK185" s="89">
        <f>((CJ185/3.8)*6.7)/1000</f>
        <v>6.4672631578947373</v>
      </c>
      <c r="CL185" s="76"/>
      <c r="CM185" s="91">
        <f>((CL185*6.7)/1)/1000</f>
        <v>0</v>
      </c>
      <c r="CN185" s="91">
        <f>IF(A185="","",IF(CK185=0,CM185,CK185)/2.2)</f>
        <v>2.9396650717703348</v>
      </c>
      <c r="CO185" s="91">
        <f>IF(A185="","",(CP185/$BD$4))</f>
        <v>965.24416163736555</v>
      </c>
      <c r="CP185" s="91">
        <f>IF(A185="","",IF(CJ185="",(AJ185*$BA$4),CJ185))</f>
        <v>3668</v>
      </c>
      <c r="CQ185" s="99">
        <f>CN185-AU185</f>
        <v>0.23966507177033458</v>
      </c>
      <c r="CR185" s="91">
        <f>AY185-BA185</f>
        <v>7.3999999999999995</v>
      </c>
      <c r="CS185" s="168"/>
      <c r="CT185" s="81"/>
      <c r="CU185" s="192"/>
      <c r="CV185" s="192"/>
      <c r="CW185" s="169"/>
      <c r="CY185" s="83" t="s">
        <v>697</v>
      </c>
      <c r="CZ185" s="83"/>
    </row>
    <row r="186" spans="1:104" s="18" customFormat="1" ht="13.8" thickBot="1" x14ac:dyDescent="0.3">
      <c r="A186" s="100">
        <v>3800</v>
      </c>
      <c r="B186" s="76" t="str">
        <f t="shared" si="6"/>
        <v>3800-4068-3</v>
      </c>
      <c r="C186" s="77">
        <v>67</v>
      </c>
      <c r="D186" s="83" t="s">
        <v>245</v>
      </c>
      <c r="E186" s="83" t="s">
        <v>206</v>
      </c>
      <c r="F186" s="83" t="s">
        <v>610</v>
      </c>
      <c r="G186" s="76" t="s">
        <v>570</v>
      </c>
      <c r="H186" s="76"/>
      <c r="I186" s="76"/>
      <c r="J186" s="78"/>
      <c r="K186" s="78"/>
      <c r="L186" s="78"/>
      <c r="M186" s="221"/>
      <c r="N186" s="78"/>
      <c r="O186" s="78"/>
      <c r="P186" s="76"/>
      <c r="Q186" s="221"/>
      <c r="R186" s="221"/>
      <c r="S186" s="76"/>
      <c r="T186" s="76"/>
      <c r="U186" s="76"/>
      <c r="V186" s="222"/>
      <c r="W186" s="222"/>
      <c r="X186" s="222"/>
      <c r="Y186" s="79"/>
      <c r="Z186" s="79"/>
      <c r="AA186" s="223"/>
      <c r="AB186" s="223"/>
      <c r="AC186" s="76"/>
      <c r="AD186" s="76"/>
      <c r="AE186" s="221"/>
      <c r="AF186" s="221"/>
      <c r="AG186" s="79"/>
      <c r="AH186" s="80">
        <v>3</v>
      </c>
      <c r="AI186" s="81">
        <v>44343</v>
      </c>
      <c r="AJ186" s="82" t="s">
        <v>390</v>
      </c>
      <c r="AK186" s="83" t="s">
        <v>345</v>
      </c>
      <c r="AL186" s="83" t="s">
        <v>216</v>
      </c>
      <c r="AM186" s="84">
        <v>0.76041666666666663</v>
      </c>
      <c r="AN186" s="84">
        <v>0.77430555555555547</v>
      </c>
      <c r="AO186" s="84">
        <v>0.88541666666666663</v>
      </c>
      <c r="AP186" s="84">
        <v>0.89236111111111116</v>
      </c>
      <c r="AQ186" s="85">
        <f>IF(AP186&lt;AM186,(AP186+1)-AM186,AP186-AM186)</f>
        <v>0.13194444444444453</v>
      </c>
      <c r="AR186" s="85">
        <f>IF(AO186&lt;AN186,(AO186+1)-AN186,AO186-AN186)</f>
        <v>0.11111111111111116</v>
      </c>
      <c r="AS186" s="86">
        <f>IF(AR186&lt;&gt;0,1,"")</f>
        <v>1</v>
      </c>
      <c r="AT186" s="87">
        <f>IF(AM186&lt;&gt;0,AM186-(6/24)+1440,"")</f>
        <v>1440.5104166666667</v>
      </c>
      <c r="AU186" s="88">
        <v>17</v>
      </c>
      <c r="AV186" s="89"/>
      <c r="AW186" s="89"/>
      <c r="AX186" s="89"/>
      <c r="AY186" s="88">
        <v>24</v>
      </c>
      <c r="AZ186" s="89"/>
      <c r="BA186" s="88">
        <v>11</v>
      </c>
      <c r="BB186" s="88"/>
      <c r="BC186" s="90" t="s">
        <v>656</v>
      </c>
      <c r="BD186" s="89">
        <f>BC186*0.0004536</f>
        <v>3.5444304</v>
      </c>
      <c r="BE186" s="91"/>
      <c r="BF186" s="92"/>
      <c r="BG186" s="92"/>
      <c r="BH186" s="80"/>
      <c r="BI186" s="93"/>
      <c r="BJ186" s="93"/>
      <c r="BK186" s="93"/>
      <c r="BL186" s="93"/>
      <c r="BM186" s="94"/>
      <c r="BN186" s="94"/>
      <c r="BO186" s="94"/>
      <c r="BP186" s="95"/>
      <c r="BQ186" s="96"/>
      <c r="BR186" s="96"/>
      <c r="BS186" s="96"/>
      <c r="BT186" s="97"/>
      <c r="BU186" s="98"/>
      <c r="BV186" s="97"/>
      <c r="BW186" s="76"/>
      <c r="BX186" s="76"/>
      <c r="BY186" s="76"/>
      <c r="BZ186" s="76"/>
      <c r="CA186" s="76"/>
      <c r="CB186" s="76"/>
      <c r="CC186" s="76"/>
      <c r="CD186" s="76"/>
      <c r="CE186" s="76"/>
      <c r="CF186" s="76"/>
      <c r="CG186" s="76"/>
      <c r="CH186" s="76"/>
      <c r="CI186" s="212">
        <v>0.70699999999999996</v>
      </c>
      <c r="CJ186" s="76"/>
      <c r="CK186" s="89">
        <f>((CJ186/3.8)*6.7)/1000</f>
        <v>0</v>
      </c>
      <c r="CL186" s="76">
        <v>5634</v>
      </c>
      <c r="CM186" s="91">
        <f>((CL186*6.7)/1)/1000</f>
        <v>37.747800000000005</v>
      </c>
      <c r="CN186" s="91">
        <f>IF(A186="","",IF(CK186=0,CM186,CK186)/2.2)</f>
        <v>17.158090909090909</v>
      </c>
      <c r="CO186" s="91">
        <f>IF(A186="","",(CP186/$BD$4))</f>
        <v>485572.61643558124</v>
      </c>
      <c r="CP186" s="91">
        <f>IF(A186="","",IF(CJ186="",(AJ186*$BA$4),CJ186))</f>
        <v>1845212.2560000001</v>
      </c>
      <c r="CQ186" s="99">
        <f>CN186-AU186</f>
        <v>0.15809090909090884</v>
      </c>
      <c r="CR186" s="91">
        <f>AY186-BA186</f>
        <v>13</v>
      </c>
      <c r="CS186" s="76"/>
      <c r="CT186" s="81"/>
      <c r="CU186" s="192"/>
      <c r="CV186" s="192"/>
      <c r="CW186" s="169"/>
      <c r="CY186" s="83" t="s">
        <v>697</v>
      </c>
      <c r="CZ186" s="76"/>
    </row>
    <row r="187" spans="1:104" s="18" customFormat="1" ht="13.8" hidden="1" thickBot="1" x14ac:dyDescent="0.3">
      <c r="A187" s="100"/>
      <c r="B187" s="76" t="str">
        <f t="shared" si="6"/>
        <v/>
      </c>
      <c r="C187" s="77"/>
      <c r="D187" s="83"/>
      <c r="E187" s="83"/>
      <c r="F187" s="83"/>
      <c r="G187" s="76"/>
      <c r="H187" s="76"/>
      <c r="I187" s="76"/>
      <c r="J187" s="78"/>
      <c r="K187" s="78"/>
      <c r="L187" s="78"/>
      <c r="M187" s="221"/>
      <c r="N187" s="78"/>
      <c r="O187" s="78"/>
      <c r="P187" s="76"/>
      <c r="Q187" s="221"/>
      <c r="R187" s="221"/>
      <c r="S187" s="76"/>
      <c r="T187" s="76"/>
      <c r="U187" s="76"/>
      <c r="V187" s="222"/>
      <c r="W187" s="222"/>
      <c r="X187" s="222"/>
      <c r="Y187" s="79"/>
      <c r="Z187" s="79"/>
      <c r="AA187" s="223"/>
      <c r="AB187" s="223"/>
      <c r="AC187" s="76"/>
      <c r="AD187" s="76"/>
      <c r="AE187" s="221"/>
      <c r="AF187" s="221"/>
      <c r="AG187" s="79"/>
      <c r="AH187" s="102">
        <v>4</v>
      </c>
      <c r="AI187" s="103"/>
      <c r="AJ187" s="104"/>
      <c r="AK187" s="105"/>
      <c r="AL187" s="106"/>
      <c r="AM187" s="107"/>
      <c r="AN187" s="107"/>
      <c r="AO187" s="107"/>
      <c r="AP187" s="107"/>
      <c r="AQ187" s="108">
        <f>IF(AP187&lt;AM187,(AP187+1)-AM187,AP187-AM187)</f>
        <v>0</v>
      </c>
      <c r="AR187" s="108">
        <f>IF(AO187&lt;AN187,(AO187+1)-AN187,AO187-AN187)</f>
        <v>0</v>
      </c>
      <c r="AS187" s="109" t="str">
        <f>IF(AR187&lt;&gt;0,1,"")</f>
        <v/>
      </c>
      <c r="AT187" s="110" t="str">
        <f>IF(AM187&lt;&gt;0,AM187-(6/24)+1440,"")</f>
        <v/>
      </c>
      <c r="AU187" s="111"/>
      <c r="AV187" s="112"/>
      <c r="AW187" s="112"/>
      <c r="AX187" s="112"/>
      <c r="AY187" s="111"/>
      <c r="AZ187" s="217"/>
      <c r="BA187" s="111"/>
      <c r="BB187" s="111"/>
      <c r="BC187" s="113"/>
      <c r="BD187" s="112">
        <f>BC187*0.0004536</f>
        <v>0</v>
      </c>
      <c r="BE187" s="114"/>
      <c r="BF187" s="115"/>
      <c r="BG187" s="115"/>
      <c r="BH187" s="102"/>
      <c r="BI187" s="116"/>
      <c r="BJ187" s="116"/>
      <c r="BK187" s="116"/>
      <c r="BL187" s="116"/>
      <c r="BM187" s="117"/>
      <c r="BN187" s="117"/>
      <c r="BO187" s="117"/>
      <c r="BP187" s="118"/>
      <c r="BQ187" s="119"/>
      <c r="BR187" s="119"/>
      <c r="BS187" s="119"/>
      <c r="BT187" s="120"/>
      <c r="BU187" s="121"/>
      <c r="BV187" s="120"/>
      <c r="BW187" s="122"/>
      <c r="BX187" s="122"/>
      <c r="BY187" s="122"/>
      <c r="BZ187" s="122"/>
      <c r="CA187" s="122"/>
      <c r="CB187" s="122"/>
      <c r="CC187" s="122"/>
      <c r="CD187" s="122"/>
      <c r="CE187" s="122"/>
      <c r="CF187" s="122"/>
      <c r="CG187" s="122"/>
      <c r="CH187" s="122"/>
      <c r="CI187" s="213"/>
      <c r="CJ187" s="122"/>
      <c r="CK187" s="112">
        <f>((CJ187/3.8)*6.7)/1000</f>
        <v>0</v>
      </c>
      <c r="CL187" s="122"/>
      <c r="CM187" s="114">
        <f>((CL187*6.7)/1)/1000</f>
        <v>0</v>
      </c>
      <c r="CN187" s="114" t="str">
        <f>IF(A187="","",IF(CK187=0,CM187,CK187)/2.2)</f>
        <v/>
      </c>
      <c r="CO187" s="114" t="str">
        <f>IF(A187="","",(CP187/$BD$4))</f>
        <v/>
      </c>
      <c r="CP187" s="114" t="str">
        <f>IF(A187="","",IF(CJ187="",(AJ187*$BA$4),CJ187))</f>
        <v/>
      </c>
      <c r="CQ187" s="123"/>
      <c r="CR187" s="114">
        <f>AY187-BA187</f>
        <v>0</v>
      </c>
      <c r="CS187" s="122" t="s">
        <v>142</v>
      </c>
      <c r="CT187" s="202"/>
      <c r="CU187" s="203"/>
      <c r="CV187" s="203"/>
      <c r="CW187" s="204"/>
      <c r="CY187" s="76"/>
      <c r="CZ187" s="76"/>
    </row>
    <row r="188" spans="1:104" s="18" customFormat="1" ht="13.8" hidden="1" thickBot="1" x14ac:dyDescent="0.3">
      <c r="A188" s="124"/>
      <c r="B188" s="125" t="str">
        <f t="shared" si="6"/>
        <v/>
      </c>
      <c r="C188" s="126"/>
      <c r="D188" s="127"/>
      <c r="E188" s="127"/>
      <c r="F188" s="127"/>
      <c r="G188" s="127"/>
      <c r="H188" s="127"/>
      <c r="I188" s="128"/>
      <c r="J188" s="128"/>
      <c r="K188" s="128"/>
      <c r="L188" s="128"/>
      <c r="M188" s="224"/>
      <c r="N188" s="128"/>
      <c r="O188" s="128"/>
      <c r="P188" s="125"/>
      <c r="Q188" s="224"/>
      <c r="R188" s="224"/>
      <c r="S188" s="125"/>
      <c r="T188" s="125"/>
      <c r="U188" s="125"/>
      <c r="V188" s="225"/>
      <c r="W188" s="225"/>
      <c r="X188" s="225"/>
      <c r="Y188" s="129"/>
      <c r="Z188" s="129"/>
      <c r="AA188" s="226"/>
      <c r="AB188" s="226"/>
      <c r="AC188" s="125"/>
      <c r="AD188" s="125"/>
      <c r="AE188" s="224"/>
      <c r="AF188" s="224"/>
      <c r="AG188" s="130"/>
      <c r="AH188" s="238" t="s">
        <v>141</v>
      </c>
      <c r="AI188" s="239"/>
      <c r="AJ188" s="131"/>
      <c r="AK188" s="132"/>
      <c r="AL188" s="132"/>
      <c r="AM188" s="132"/>
      <c r="AN188" s="132"/>
      <c r="AO188" s="132"/>
      <c r="AP188" s="133"/>
      <c r="AQ188" s="133">
        <f>SUM(AQ184:AQ187)</f>
        <v>0.29513888888888895</v>
      </c>
      <c r="AR188" s="133">
        <f>SUM(AR184:AR187)</f>
        <v>0.22569444444444442</v>
      </c>
      <c r="AS188" s="134">
        <f>SUM(AS184:AS187)</f>
        <v>3</v>
      </c>
      <c r="AT188" s="134"/>
      <c r="AU188" s="132"/>
      <c r="AV188" s="135"/>
      <c r="AW188" s="135"/>
      <c r="AX188" s="135"/>
      <c r="AY188" s="132"/>
      <c r="AZ188" s="132"/>
      <c r="BA188" s="132"/>
      <c r="BB188" s="132"/>
      <c r="BC188" s="136"/>
      <c r="BD188" s="135"/>
      <c r="BE188" s="135"/>
      <c r="BF188" s="137"/>
      <c r="BG188" s="137"/>
      <c r="BH188" s="239"/>
      <c r="BI188" s="239"/>
      <c r="BJ188" s="239"/>
      <c r="BK188" s="138"/>
      <c r="BL188" s="138"/>
      <c r="BM188" s="138"/>
      <c r="BN188" s="138"/>
      <c r="BO188" s="138"/>
      <c r="BP188" s="139"/>
      <c r="BQ188" s="139"/>
      <c r="BR188" s="139"/>
      <c r="BS188" s="139"/>
      <c r="BT188" s="140"/>
      <c r="BU188" s="140"/>
      <c r="BV188" s="140"/>
      <c r="BW188" s="132"/>
      <c r="BX188" s="132"/>
      <c r="BY188" s="132"/>
      <c r="BZ188" s="132"/>
      <c r="CA188" s="132"/>
      <c r="CB188" s="132"/>
      <c r="CC188" s="132"/>
      <c r="CD188" s="132"/>
      <c r="CE188" s="132"/>
      <c r="CF188" s="132"/>
      <c r="CG188" s="132"/>
      <c r="CH188" s="132"/>
      <c r="CI188" s="214"/>
      <c r="CJ188" s="132"/>
      <c r="CK188" s="135">
        <f>SUM(CK184:CK187)</f>
        <v>6.4672631578947373</v>
      </c>
      <c r="CL188" s="132"/>
      <c r="CM188" s="135">
        <f>SUM(CM184:CM187)</f>
        <v>74.148899999999998</v>
      </c>
      <c r="CN188" s="135">
        <f>SUM(CN184:CN187)</f>
        <v>36.643710526315786</v>
      </c>
      <c r="CO188" s="135">
        <f>SUM(CO184:CO187)</f>
        <v>972229.84099947521</v>
      </c>
      <c r="CP188" s="135">
        <f>SUM(CP184:CP187)</f>
        <v>3694546.1040000003</v>
      </c>
      <c r="CQ188" s="135">
        <f>SUM(CQ184:CQ187)</f>
        <v>4.3710526315790421E-2</v>
      </c>
      <c r="CR188" s="132"/>
      <c r="CS188" s="132"/>
      <c r="CT188" s="132"/>
      <c r="CU188" s="132"/>
      <c r="CV188" s="132"/>
      <c r="CW188" s="141"/>
      <c r="CY188" s="214"/>
      <c r="CZ188" s="214"/>
    </row>
    <row r="189" spans="1:104" s="18" customFormat="1" ht="13.8" thickBot="1" x14ac:dyDescent="0.3">
      <c r="A189" s="50">
        <v>3851</v>
      </c>
      <c r="B189" s="51" t="str">
        <f t="shared" si="6"/>
        <v>3851-4112-1</v>
      </c>
      <c r="C189" s="52">
        <v>67</v>
      </c>
      <c r="D189" s="53" t="s">
        <v>205</v>
      </c>
      <c r="E189" s="53" t="s">
        <v>246</v>
      </c>
      <c r="F189" s="53" t="s">
        <v>212</v>
      </c>
      <c r="G189" s="53" t="s">
        <v>660</v>
      </c>
      <c r="H189" s="53"/>
      <c r="I189" s="70"/>
      <c r="J189" s="54"/>
      <c r="K189" s="54"/>
      <c r="L189" s="54"/>
      <c r="M189" s="218"/>
      <c r="N189" s="54"/>
      <c r="O189" s="54"/>
      <c r="P189" s="51"/>
      <c r="Q189" s="218"/>
      <c r="R189" s="218"/>
      <c r="S189" s="51"/>
      <c r="T189" s="51"/>
      <c r="U189" s="51"/>
      <c r="V189" s="219"/>
      <c r="W189" s="219"/>
      <c r="X189" s="220"/>
      <c r="Y189" s="55"/>
      <c r="Z189" s="55"/>
      <c r="AA189" s="219"/>
      <c r="AB189" s="219"/>
      <c r="AC189" s="51"/>
      <c r="AD189" s="51"/>
      <c r="AE189" s="218"/>
      <c r="AF189" s="218"/>
      <c r="AG189" s="55"/>
      <c r="AH189" s="56">
        <v>1</v>
      </c>
      <c r="AI189" s="57">
        <v>44344</v>
      </c>
      <c r="AJ189" s="58" t="s">
        <v>215</v>
      </c>
      <c r="AK189" s="59" t="s">
        <v>216</v>
      </c>
      <c r="AL189" s="59" t="s">
        <v>209</v>
      </c>
      <c r="AM189" s="60">
        <v>0.84027777777777779</v>
      </c>
      <c r="AN189" s="60">
        <v>0.85416666666666663</v>
      </c>
      <c r="AO189" s="60">
        <v>2.0833333333333332E-2</v>
      </c>
      <c r="AP189" s="60">
        <v>2.7777777777777776E-2</v>
      </c>
      <c r="AQ189" s="61">
        <f>IF(AP189&lt;AM189,(AP189+1)-AM189,AP189-AM189)</f>
        <v>0.18749999999999989</v>
      </c>
      <c r="AR189" s="61">
        <f>IF(AO189&lt;AN189,(AO189+1)-AN189,AO189-AN189)</f>
        <v>0.16666666666666663</v>
      </c>
      <c r="AS189" s="62">
        <f>IF(AR189&lt;&gt;0,1,"")</f>
        <v>1</v>
      </c>
      <c r="AT189" s="63">
        <f>IF(AM189&lt;&gt;0,AM189-(6/24)+1440,"")</f>
        <v>1440.5902777777778</v>
      </c>
      <c r="AU189" s="88">
        <v>19</v>
      </c>
      <c r="AV189" s="65"/>
      <c r="AW189" s="65"/>
      <c r="AX189" s="65"/>
      <c r="AY189" s="64">
        <v>30</v>
      </c>
      <c r="AZ189" s="216"/>
      <c r="BA189" s="88">
        <v>6.2</v>
      </c>
      <c r="BB189" s="66"/>
      <c r="BC189" s="90" t="s">
        <v>661</v>
      </c>
      <c r="BD189" s="89">
        <f>BC189*0.0004536</f>
        <v>32.717714399999998</v>
      </c>
      <c r="BE189" s="67"/>
      <c r="BF189" s="68"/>
      <c r="BG189" s="68"/>
      <c r="BH189" s="69">
        <v>3</v>
      </c>
      <c r="BI189" s="70"/>
      <c r="BJ189" s="70"/>
      <c r="BK189" s="70"/>
      <c r="BL189" s="70"/>
      <c r="BM189" s="71"/>
      <c r="BN189" s="71"/>
      <c r="BO189" s="71"/>
      <c r="BP189" s="72">
        <v>3</v>
      </c>
      <c r="BQ189" s="73"/>
      <c r="BR189" s="73"/>
      <c r="BS189" s="73"/>
      <c r="BT189" s="74"/>
      <c r="BU189" s="75"/>
      <c r="BV189" s="74"/>
      <c r="BW189" s="51"/>
      <c r="BX189" s="51"/>
      <c r="BY189" s="51"/>
      <c r="BZ189" s="51"/>
      <c r="CA189" s="51"/>
      <c r="CB189" s="51"/>
      <c r="CC189" s="51"/>
      <c r="CD189" s="51"/>
      <c r="CE189" s="51"/>
      <c r="CF189" s="51"/>
      <c r="CG189" s="51"/>
      <c r="CH189" s="51"/>
      <c r="CI189" s="212">
        <v>32.783999999999999</v>
      </c>
      <c r="CJ189" s="51"/>
      <c r="CK189" s="65">
        <f>((CJ189/3.8)*6.7)/1000</f>
        <v>0</v>
      </c>
      <c r="CL189" s="51">
        <v>6277</v>
      </c>
      <c r="CM189" s="67">
        <f>((CL189*6.7)/1)/1000</f>
        <v>42.055900000000001</v>
      </c>
      <c r="CN189" s="67">
        <f>IF(A189="","",IF(CK189=0,CM189,CK189)/2.2)</f>
        <v>19.11631818181818</v>
      </c>
      <c r="CO189" s="67">
        <f>IF(A189="","",(CP189/$BD$4))</f>
        <v>490824.63096929941</v>
      </c>
      <c r="CP189" s="67">
        <f>IF(A189="","",IF(CJ189="",(AJ189*$BA$4),CJ189))</f>
        <v>1865170.304</v>
      </c>
      <c r="CQ189" s="64">
        <f>CN189-AU189</f>
        <v>0.11631818181817977</v>
      </c>
      <c r="CR189" s="67">
        <f>AY189-BA189</f>
        <v>23.8</v>
      </c>
      <c r="CS189" s="155"/>
      <c r="CT189" s="199">
        <v>44344</v>
      </c>
      <c r="CU189" s="200">
        <v>0.82638888888888884</v>
      </c>
      <c r="CV189" s="200">
        <v>0.86458333333333337</v>
      </c>
      <c r="CW189" s="201" t="s">
        <v>522</v>
      </c>
      <c r="CY189" s="228" t="s">
        <v>697</v>
      </c>
      <c r="CZ189" s="228"/>
    </row>
    <row r="190" spans="1:104" s="18" customFormat="1" ht="13.8" hidden="1" thickBot="1" x14ac:dyDescent="0.3">
      <c r="A190" s="100"/>
      <c r="B190" s="76" t="str">
        <f t="shared" si="6"/>
        <v/>
      </c>
      <c r="C190" s="77"/>
      <c r="D190" s="83"/>
      <c r="E190" s="83"/>
      <c r="F190" s="83"/>
      <c r="G190" s="83"/>
      <c r="H190" s="76"/>
      <c r="I190" s="76"/>
      <c r="J190" s="78"/>
      <c r="K190" s="78"/>
      <c r="L190" s="78"/>
      <c r="M190" s="221"/>
      <c r="N190" s="78"/>
      <c r="O190" s="78"/>
      <c r="P190" s="76"/>
      <c r="Q190" s="221"/>
      <c r="R190" s="221"/>
      <c r="S190" s="76"/>
      <c r="T190" s="76"/>
      <c r="U190" s="76"/>
      <c r="V190" s="222"/>
      <c r="W190" s="222"/>
      <c r="X190" s="222"/>
      <c r="Y190" s="79"/>
      <c r="Z190" s="79"/>
      <c r="AA190" s="223"/>
      <c r="AB190" s="223"/>
      <c r="AC190" s="76"/>
      <c r="AD190" s="76"/>
      <c r="AE190" s="221"/>
      <c r="AF190" s="221"/>
      <c r="AG190" s="79"/>
      <c r="AH190" s="80">
        <v>2</v>
      </c>
      <c r="AI190" s="81"/>
      <c r="AJ190" s="82"/>
      <c r="AK190" s="83"/>
      <c r="AL190" s="83"/>
      <c r="AM190" s="84"/>
      <c r="AN190" s="84"/>
      <c r="AO190" s="84"/>
      <c r="AP190" s="84"/>
      <c r="AQ190" s="229">
        <f>IF(AP190&lt;AM190,(AP190+1)-AM190,AP190-AM190)</f>
        <v>0</v>
      </c>
      <c r="AR190" s="231">
        <f>IF(AO190&lt;AN190,(AO190+1)-AN190,AO190-AN190)</f>
        <v>0</v>
      </c>
      <c r="AS190" s="86" t="str">
        <f>IF(AR190&lt;&gt;0,1,"")</f>
        <v/>
      </c>
      <c r="AT190" s="87" t="str">
        <f>IF(AM190&lt;&gt;0,AM190-(6/24)+1440,"")</f>
        <v/>
      </c>
      <c r="AU190" s="230"/>
      <c r="AV190" s="89"/>
      <c r="AW190" s="89"/>
      <c r="AX190" s="89"/>
      <c r="AY190" s="88"/>
      <c r="AZ190" s="89"/>
      <c r="BA190" s="88"/>
      <c r="BB190" s="88"/>
      <c r="BC190" s="90"/>
      <c r="BD190" s="89">
        <f>BC190*0.0004536</f>
        <v>0</v>
      </c>
      <c r="BE190" s="91"/>
      <c r="BF190" s="92"/>
      <c r="BG190" s="92"/>
      <c r="BH190" s="80">
        <v>4</v>
      </c>
      <c r="BI190" s="93"/>
      <c r="BJ190" s="93"/>
      <c r="BK190" s="93"/>
      <c r="BL190" s="93"/>
      <c r="BM190" s="94"/>
      <c r="BN190" s="94"/>
      <c r="BO190" s="94"/>
      <c r="BP190" s="95">
        <v>4</v>
      </c>
      <c r="BQ190" s="96"/>
      <c r="BR190" s="96"/>
      <c r="BS190" s="96"/>
      <c r="BT190" s="97"/>
      <c r="BU190" s="98"/>
      <c r="BV190" s="97"/>
      <c r="BW190" s="76"/>
      <c r="BX190" s="76"/>
      <c r="BY190" s="76"/>
      <c r="BZ190" s="76"/>
      <c r="CA190" s="76"/>
      <c r="CB190" s="76"/>
      <c r="CC190" s="76"/>
      <c r="CD190" s="76"/>
      <c r="CE190" s="76"/>
      <c r="CF190" s="76"/>
      <c r="CG190" s="76"/>
      <c r="CH190" s="76"/>
      <c r="CI190" s="212"/>
      <c r="CJ190" s="76"/>
      <c r="CK190" s="89">
        <f>((CJ190/3.8)*6.7)/1000</f>
        <v>0</v>
      </c>
      <c r="CL190" s="76"/>
      <c r="CM190" s="91">
        <f>((CL190*6.7)/1)/1000</f>
        <v>0</v>
      </c>
      <c r="CN190" s="91" t="str">
        <f>IF(A190="","",IF(CK190=0,CM190,CK190)/2.2)</f>
        <v/>
      </c>
      <c r="CO190" s="91" t="str">
        <f>IF(A190="","",(CP190/$BD$4))</f>
        <v/>
      </c>
      <c r="CP190" s="91" t="str">
        <f>IF(A190="","",IF(CJ190="",(AJ190*$BA$4),CJ190))</f>
        <v/>
      </c>
      <c r="CQ190" s="99"/>
      <c r="CR190" s="91">
        <f>AY190-BA190</f>
        <v>0</v>
      </c>
      <c r="CS190" s="168"/>
      <c r="CT190" s="81"/>
      <c r="CU190" s="192"/>
      <c r="CV190" s="192"/>
      <c r="CW190" s="169"/>
      <c r="CY190" s="83"/>
      <c r="CZ190" s="83"/>
    </row>
    <row r="191" spans="1:104" s="18" customFormat="1" ht="13.8" hidden="1" thickBot="1" x14ac:dyDescent="0.3">
      <c r="A191" s="100"/>
      <c r="B191" s="76" t="str">
        <f t="shared" si="6"/>
        <v/>
      </c>
      <c r="C191" s="77"/>
      <c r="D191" s="83"/>
      <c r="E191" s="83"/>
      <c r="F191" s="83"/>
      <c r="G191" s="76"/>
      <c r="H191" s="76"/>
      <c r="I191" s="76"/>
      <c r="J191" s="78"/>
      <c r="K191" s="78"/>
      <c r="L191" s="78"/>
      <c r="M191" s="221"/>
      <c r="N191" s="78"/>
      <c r="O191" s="78"/>
      <c r="P191" s="76"/>
      <c r="Q191" s="221"/>
      <c r="R191" s="221"/>
      <c r="S191" s="76"/>
      <c r="T191" s="76"/>
      <c r="U191" s="76"/>
      <c r="V191" s="222"/>
      <c r="W191" s="222"/>
      <c r="X191" s="222"/>
      <c r="Y191" s="79"/>
      <c r="Z191" s="79"/>
      <c r="AA191" s="223"/>
      <c r="AB191" s="223"/>
      <c r="AC191" s="76"/>
      <c r="AD191" s="76"/>
      <c r="AE191" s="221"/>
      <c r="AF191" s="221"/>
      <c r="AG191" s="79"/>
      <c r="AH191" s="80">
        <v>3</v>
      </c>
      <c r="AI191" s="81"/>
      <c r="AJ191" s="82"/>
      <c r="AK191" s="83"/>
      <c r="AL191" s="83"/>
      <c r="AM191" s="84"/>
      <c r="AN191" s="84"/>
      <c r="AO191" s="84"/>
      <c r="AP191" s="84"/>
      <c r="AQ191" s="85">
        <f>IF(AP191&lt;AM191,(AP191+1)-AM191,AP191-AM191)</f>
        <v>0</v>
      </c>
      <c r="AR191" s="85">
        <f>IF(AO191&lt;AN191,(AO191+1)-AN191,AO191-AN191)</f>
        <v>0</v>
      </c>
      <c r="AS191" s="86" t="str">
        <f>IF(AR191&lt;&gt;0,1,"")</f>
        <v/>
      </c>
      <c r="AT191" s="87" t="str">
        <f>IF(AM191&lt;&gt;0,AM191-(6/24)+1440,"")</f>
        <v/>
      </c>
      <c r="AU191" s="88"/>
      <c r="AV191" s="89"/>
      <c r="AW191" s="89"/>
      <c r="AX191" s="89"/>
      <c r="AY191" s="88"/>
      <c r="AZ191" s="89"/>
      <c r="BA191" s="88"/>
      <c r="BB191" s="88"/>
      <c r="BC191" s="101"/>
      <c r="BD191" s="89">
        <f>BC191*0.0004536</f>
        <v>0</v>
      </c>
      <c r="BE191" s="91"/>
      <c r="BF191" s="92"/>
      <c r="BG191" s="92"/>
      <c r="BH191" s="80"/>
      <c r="BI191" s="93"/>
      <c r="BJ191" s="93"/>
      <c r="BK191" s="93"/>
      <c r="BL191" s="93"/>
      <c r="BM191" s="94"/>
      <c r="BN191" s="94"/>
      <c r="BO191" s="94"/>
      <c r="BP191" s="95"/>
      <c r="BQ191" s="96"/>
      <c r="BR191" s="96"/>
      <c r="BS191" s="96"/>
      <c r="BT191" s="97"/>
      <c r="BU191" s="98"/>
      <c r="BV191" s="97"/>
      <c r="BW191" s="76"/>
      <c r="BX191" s="76"/>
      <c r="BY191" s="76"/>
      <c r="BZ191" s="76"/>
      <c r="CA191" s="76"/>
      <c r="CB191" s="76"/>
      <c r="CC191" s="76"/>
      <c r="CD191" s="76"/>
      <c r="CE191" s="76"/>
      <c r="CF191" s="76"/>
      <c r="CG191" s="76"/>
      <c r="CH191" s="76"/>
      <c r="CI191" s="212"/>
      <c r="CJ191" s="76"/>
      <c r="CK191" s="89">
        <f>((CJ191/3.8)*6.7)/1000</f>
        <v>0</v>
      </c>
      <c r="CL191" s="76"/>
      <c r="CM191" s="91">
        <f>((CL191*6.7)/1)/1000</f>
        <v>0</v>
      </c>
      <c r="CN191" s="91" t="str">
        <f>IF(A191="","",IF(CK191=0,CM191,CK191)/2.2)</f>
        <v/>
      </c>
      <c r="CO191" s="91" t="str">
        <f>IF(A191="","",(CP191/$BD$4))</f>
        <v/>
      </c>
      <c r="CP191" s="91" t="str">
        <f>IF(A191="","",IF(CJ191="",(AJ191*$BA$4),CJ191))</f>
        <v/>
      </c>
      <c r="CQ191" s="99"/>
      <c r="CR191" s="91">
        <f>AY191-BA191</f>
        <v>0</v>
      </c>
      <c r="CS191" s="76"/>
      <c r="CT191" s="81"/>
      <c r="CU191" s="192"/>
      <c r="CV191" s="192"/>
      <c r="CW191" s="169"/>
      <c r="CY191" s="76"/>
      <c r="CZ191" s="76"/>
    </row>
    <row r="192" spans="1:104" s="18" customFormat="1" ht="13.8" hidden="1" thickBot="1" x14ac:dyDescent="0.3">
      <c r="A192" s="100"/>
      <c r="B192" s="76" t="str">
        <f t="shared" si="6"/>
        <v/>
      </c>
      <c r="C192" s="77"/>
      <c r="D192" s="83"/>
      <c r="E192" s="83"/>
      <c r="F192" s="83"/>
      <c r="G192" s="76"/>
      <c r="H192" s="76"/>
      <c r="I192" s="76"/>
      <c r="J192" s="78"/>
      <c r="K192" s="78"/>
      <c r="L192" s="78"/>
      <c r="M192" s="221"/>
      <c r="N192" s="78"/>
      <c r="O192" s="78"/>
      <c r="P192" s="76"/>
      <c r="Q192" s="221"/>
      <c r="R192" s="221"/>
      <c r="S192" s="76"/>
      <c r="T192" s="76"/>
      <c r="U192" s="76"/>
      <c r="V192" s="222"/>
      <c r="W192" s="222"/>
      <c r="X192" s="222"/>
      <c r="Y192" s="79"/>
      <c r="Z192" s="79"/>
      <c r="AA192" s="223"/>
      <c r="AB192" s="223"/>
      <c r="AC192" s="76"/>
      <c r="AD192" s="76"/>
      <c r="AE192" s="221"/>
      <c r="AF192" s="221"/>
      <c r="AG192" s="79"/>
      <c r="AH192" s="102">
        <v>4</v>
      </c>
      <c r="AI192" s="103"/>
      <c r="AJ192" s="104"/>
      <c r="AK192" s="105"/>
      <c r="AL192" s="106"/>
      <c r="AM192" s="107"/>
      <c r="AN192" s="107"/>
      <c r="AO192" s="107"/>
      <c r="AP192" s="107"/>
      <c r="AQ192" s="108">
        <f>IF(AP192&lt;AM192,(AP192+1)-AM192,AP192-AM192)</f>
        <v>0</v>
      </c>
      <c r="AR192" s="108">
        <f>IF(AO192&lt;AN192,(AO192+1)-AN192,AO192-AN192)</f>
        <v>0</v>
      </c>
      <c r="AS192" s="109" t="str">
        <f>IF(AR192&lt;&gt;0,1,"")</f>
        <v/>
      </c>
      <c r="AT192" s="110" t="str">
        <f>IF(AM192&lt;&gt;0,AM192-(6/24)+1440,"")</f>
        <v/>
      </c>
      <c r="AU192" s="111"/>
      <c r="AV192" s="112"/>
      <c r="AW192" s="112"/>
      <c r="AX192" s="112"/>
      <c r="AY192" s="111"/>
      <c r="AZ192" s="217"/>
      <c r="BA192" s="111"/>
      <c r="BB192" s="111"/>
      <c r="BC192" s="113"/>
      <c r="BD192" s="112">
        <f>BC192*0.0004536</f>
        <v>0</v>
      </c>
      <c r="BE192" s="114"/>
      <c r="BF192" s="115"/>
      <c r="BG192" s="115"/>
      <c r="BH192" s="102"/>
      <c r="BI192" s="116"/>
      <c r="BJ192" s="116"/>
      <c r="BK192" s="116"/>
      <c r="BL192" s="116"/>
      <c r="BM192" s="117"/>
      <c r="BN192" s="117"/>
      <c r="BO192" s="117"/>
      <c r="BP192" s="118"/>
      <c r="BQ192" s="119"/>
      <c r="BR192" s="119"/>
      <c r="BS192" s="119"/>
      <c r="BT192" s="120"/>
      <c r="BU192" s="121"/>
      <c r="BV192" s="120"/>
      <c r="BW192" s="122"/>
      <c r="BX192" s="122"/>
      <c r="BY192" s="122"/>
      <c r="BZ192" s="122"/>
      <c r="CA192" s="122"/>
      <c r="CB192" s="122"/>
      <c r="CC192" s="122"/>
      <c r="CD192" s="122"/>
      <c r="CE192" s="122"/>
      <c r="CF192" s="122"/>
      <c r="CG192" s="122"/>
      <c r="CH192" s="122"/>
      <c r="CI192" s="213"/>
      <c r="CJ192" s="122"/>
      <c r="CK192" s="112">
        <f>((CJ192/3.8)*6.7)/1000</f>
        <v>0</v>
      </c>
      <c r="CL192" s="122"/>
      <c r="CM192" s="114">
        <f>((CL192*6.7)/1)/1000</f>
        <v>0</v>
      </c>
      <c r="CN192" s="114" t="str">
        <f>IF(A192="","",IF(CK192=0,CM192,CK192)/2.2)</f>
        <v/>
      </c>
      <c r="CO192" s="114" t="str">
        <f>IF(A192="","",(CP192/$BD$4))</f>
        <v/>
      </c>
      <c r="CP192" s="114" t="str">
        <f>IF(A192="","",IF(CJ192="",(AJ192*$BA$4),CJ192))</f>
        <v/>
      </c>
      <c r="CQ192" s="123"/>
      <c r="CR192" s="114">
        <f>AY192-BA192</f>
        <v>0</v>
      </c>
      <c r="CS192" s="122"/>
      <c r="CT192" s="202"/>
      <c r="CU192" s="203"/>
      <c r="CV192" s="203"/>
      <c r="CW192" s="204"/>
      <c r="CY192" s="76"/>
      <c r="CZ192" s="76"/>
    </row>
    <row r="193" spans="1:104" s="18" customFormat="1" ht="13.8" hidden="1" thickBot="1" x14ac:dyDescent="0.3">
      <c r="A193" s="124"/>
      <c r="B193" s="125" t="str">
        <f t="shared" si="6"/>
        <v/>
      </c>
      <c r="C193" s="126"/>
      <c r="D193" s="127"/>
      <c r="E193" s="127"/>
      <c r="F193" s="127"/>
      <c r="G193" s="127"/>
      <c r="H193" s="127"/>
      <c r="I193" s="128"/>
      <c r="J193" s="128"/>
      <c r="K193" s="128"/>
      <c r="L193" s="128"/>
      <c r="M193" s="224"/>
      <c r="N193" s="128"/>
      <c r="O193" s="128"/>
      <c r="P193" s="125"/>
      <c r="Q193" s="224"/>
      <c r="R193" s="224"/>
      <c r="S193" s="125"/>
      <c r="T193" s="125"/>
      <c r="U193" s="125"/>
      <c r="V193" s="225"/>
      <c r="W193" s="225"/>
      <c r="X193" s="225"/>
      <c r="Y193" s="129"/>
      <c r="Z193" s="129"/>
      <c r="AA193" s="226"/>
      <c r="AB193" s="226"/>
      <c r="AC193" s="125"/>
      <c r="AD193" s="125"/>
      <c r="AE193" s="224"/>
      <c r="AF193" s="224"/>
      <c r="AG193" s="130"/>
      <c r="AH193" s="238" t="s">
        <v>141</v>
      </c>
      <c r="AI193" s="239"/>
      <c r="AJ193" s="131"/>
      <c r="AK193" s="132"/>
      <c r="AL193" s="132"/>
      <c r="AM193" s="132"/>
      <c r="AN193" s="132"/>
      <c r="AO193" s="132"/>
      <c r="AP193" s="133"/>
      <c r="AQ193" s="133">
        <f>SUM(AQ189:AQ192)</f>
        <v>0.18749999999999989</v>
      </c>
      <c r="AR193" s="133">
        <f>SUM(AR189:AR192)</f>
        <v>0.16666666666666663</v>
      </c>
      <c r="AS193" s="134">
        <f>SUM(AS189:AS192)</f>
        <v>1</v>
      </c>
      <c r="AT193" s="134"/>
      <c r="AU193" s="132"/>
      <c r="AV193" s="135"/>
      <c r="AW193" s="135"/>
      <c r="AX193" s="135"/>
      <c r="AY193" s="132"/>
      <c r="AZ193" s="132"/>
      <c r="BA193" s="132"/>
      <c r="BB193" s="132"/>
      <c r="BC193" s="136"/>
      <c r="BD193" s="135"/>
      <c r="BE193" s="135"/>
      <c r="BF193" s="137"/>
      <c r="BG193" s="137"/>
      <c r="BH193" s="239"/>
      <c r="BI193" s="239"/>
      <c r="BJ193" s="239"/>
      <c r="BK193" s="138"/>
      <c r="BL193" s="138"/>
      <c r="BM193" s="138"/>
      <c r="BN193" s="138"/>
      <c r="BO193" s="138"/>
      <c r="BP193" s="139"/>
      <c r="BQ193" s="139"/>
      <c r="BR193" s="139"/>
      <c r="BS193" s="139"/>
      <c r="BT193" s="140"/>
      <c r="BU193" s="140"/>
      <c r="BV193" s="140"/>
      <c r="BW193" s="132"/>
      <c r="BX193" s="132"/>
      <c r="BY193" s="132"/>
      <c r="BZ193" s="132"/>
      <c r="CA193" s="132"/>
      <c r="CB193" s="132"/>
      <c r="CC193" s="132"/>
      <c r="CD193" s="132"/>
      <c r="CE193" s="132"/>
      <c r="CF193" s="132"/>
      <c r="CG193" s="132"/>
      <c r="CH193" s="132"/>
      <c r="CI193" s="214"/>
      <c r="CJ193" s="132"/>
      <c r="CK193" s="135">
        <f>SUM(CK189:CK192)</f>
        <v>0</v>
      </c>
      <c r="CL193" s="132"/>
      <c r="CM193" s="135">
        <f>SUM(CM189:CM192)</f>
        <v>42.055900000000001</v>
      </c>
      <c r="CN193" s="135">
        <f>SUM(CN189:CN192)</f>
        <v>19.11631818181818</v>
      </c>
      <c r="CO193" s="135">
        <f>SUM(CO189:CO192)</f>
        <v>490824.63096929941</v>
      </c>
      <c r="CP193" s="135">
        <f>SUM(CP189:CP192)</f>
        <v>1865170.304</v>
      </c>
      <c r="CQ193" s="135">
        <f>SUM(CQ189:CQ192)</f>
        <v>0.11631818181817977</v>
      </c>
      <c r="CR193" s="132"/>
      <c r="CS193" s="132"/>
      <c r="CT193" s="132"/>
      <c r="CU193" s="132"/>
      <c r="CV193" s="132"/>
      <c r="CW193" s="141"/>
      <c r="CY193" s="214"/>
      <c r="CZ193" s="214"/>
    </row>
    <row r="194" spans="1:104" s="18" customFormat="1" x14ac:dyDescent="0.25">
      <c r="A194" s="272">
        <v>3852</v>
      </c>
      <c r="B194" s="51" t="str">
        <f t="shared" si="6"/>
        <v>3852-270-1</v>
      </c>
      <c r="C194" s="52">
        <v>75</v>
      </c>
      <c r="D194" s="53" t="s">
        <v>253</v>
      </c>
      <c r="E194" s="53" t="s">
        <v>278</v>
      </c>
      <c r="F194" s="53" t="s">
        <v>402</v>
      </c>
      <c r="G194" s="53"/>
      <c r="H194" s="53"/>
      <c r="I194" s="70"/>
      <c r="J194" s="54"/>
      <c r="K194" s="54"/>
      <c r="L194" s="54"/>
      <c r="M194" s="218"/>
      <c r="N194" s="54"/>
      <c r="O194" s="54"/>
      <c r="P194" s="51"/>
      <c r="Q194" s="218"/>
      <c r="R194" s="218"/>
      <c r="S194" s="51"/>
      <c r="T194" s="51"/>
      <c r="U194" s="51"/>
      <c r="V194" s="219"/>
      <c r="W194" s="219"/>
      <c r="X194" s="220"/>
      <c r="Y194" s="55"/>
      <c r="Z194" s="55"/>
      <c r="AA194" s="219"/>
      <c r="AB194" s="219"/>
      <c r="AC194" s="51"/>
      <c r="AD194" s="51"/>
      <c r="AE194" s="218"/>
      <c r="AF194" s="218"/>
      <c r="AG194" s="55"/>
      <c r="AH194" s="56">
        <v>1</v>
      </c>
      <c r="AI194" s="57">
        <v>44345</v>
      </c>
      <c r="AJ194" s="58" t="s">
        <v>250</v>
      </c>
      <c r="AK194" s="59" t="s">
        <v>209</v>
      </c>
      <c r="AL194" s="59" t="s">
        <v>251</v>
      </c>
      <c r="AM194" s="60">
        <v>0.27083333333333331</v>
      </c>
      <c r="AN194" s="60">
        <v>0.27777777777777779</v>
      </c>
      <c r="AO194" s="60">
        <v>0.33333333333333331</v>
      </c>
      <c r="AP194" s="60">
        <v>0.33680555555555558</v>
      </c>
      <c r="AQ194" s="61">
        <f>IF(AP194&lt;AM194,(AP194+1)-AM194,AP194-AM194)</f>
        <v>6.5972222222222265E-2</v>
      </c>
      <c r="AR194" s="61">
        <f>IF(AO194&lt;AN194,(AO194+1)-AN194,AO194-AN194)</f>
        <v>5.5555555555555525E-2</v>
      </c>
      <c r="AS194" s="62">
        <f>IF(AR194&lt;&gt;0,1,"")</f>
        <v>1</v>
      </c>
      <c r="AT194" s="63">
        <f>IF(AM194&lt;&gt;0,AM194-(6/24)+1440,"")</f>
        <v>1440.0208333333333</v>
      </c>
      <c r="AU194" s="88">
        <v>15.7</v>
      </c>
      <c r="AV194" s="65"/>
      <c r="AW194" s="65"/>
      <c r="AX194" s="65"/>
      <c r="AY194" s="64">
        <v>22</v>
      </c>
      <c r="AZ194" s="216"/>
      <c r="BA194" s="88">
        <v>15.6</v>
      </c>
      <c r="BB194" s="66"/>
      <c r="BC194" s="90" t="s">
        <v>675</v>
      </c>
      <c r="BD194" s="89">
        <f>BC194*0.0004536</f>
        <v>6.9904296000000006</v>
      </c>
      <c r="BE194" s="67"/>
      <c r="BF194" s="68"/>
      <c r="BG194" s="68"/>
      <c r="BH194" s="69">
        <v>3</v>
      </c>
      <c r="BI194" s="70"/>
      <c r="BJ194" s="70"/>
      <c r="BK194" s="70"/>
      <c r="BL194" s="70"/>
      <c r="BM194" s="71"/>
      <c r="BN194" s="71"/>
      <c r="BO194" s="71"/>
      <c r="BP194" s="72">
        <v>3</v>
      </c>
      <c r="BQ194" s="73"/>
      <c r="BR194" s="73"/>
      <c r="BS194" s="73"/>
      <c r="BT194" s="74"/>
      <c r="BU194" s="75"/>
      <c r="BV194" s="74"/>
      <c r="BW194" s="51"/>
      <c r="BX194" s="51"/>
      <c r="BY194" s="51"/>
      <c r="BZ194" s="51"/>
      <c r="CA194" s="51"/>
      <c r="CB194" s="51"/>
      <c r="CC194" s="51"/>
      <c r="CD194" s="51"/>
      <c r="CE194" s="51"/>
      <c r="CF194" s="51"/>
      <c r="CG194" s="51"/>
      <c r="CH194" s="51"/>
      <c r="CI194" s="212">
        <v>7.0049999999999999</v>
      </c>
      <c r="CJ194" s="76">
        <v>19594</v>
      </c>
      <c r="CK194" s="65">
        <f>((CJ194/3.8)*6.7)/1000</f>
        <v>34.547315789473686</v>
      </c>
      <c r="CL194" s="51"/>
      <c r="CM194" s="67">
        <f>((CL194*6.7)/1)/1000</f>
        <v>0</v>
      </c>
      <c r="CN194" s="67">
        <f>IF(A194="","",IF(CK194=0,CM194,CK194)/2.2)</f>
        <v>15.703325358851673</v>
      </c>
      <c r="CO194" s="67">
        <f>IF(A194="","",(CP194/$BD$4))</f>
        <v>5156.2143138283918</v>
      </c>
      <c r="CP194" s="67">
        <f>IF(A194="","",IF(CJ194="",(AJ194*$BA$4),CJ194))</f>
        <v>19594</v>
      </c>
      <c r="CQ194" s="64">
        <f>CN194-AU194</f>
        <v>3.3253588516739541E-3</v>
      </c>
      <c r="CR194" s="67">
        <f>AY194-BA194</f>
        <v>6.4</v>
      </c>
      <c r="CS194" s="155" t="s">
        <v>633</v>
      </c>
      <c r="CT194" s="199">
        <v>44345</v>
      </c>
      <c r="CU194" s="200">
        <v>0.99652777777777779</v>
      </c>
      <c r="CV194" s="200">
        <v>6.25E-2</v>
      </c>
      <c r="CW194" s="201" t="s">
        <v>523</v>
      </c>
      <c r="CY194" s="228" t="s">
        <v>697</v>
      </c>
      <c r="CZ194" s="228"/>
    </row>
    <row r="195" spans="1:104" s="18" customFormat="1" ht="13.8" thickBot="1" x14ac:dyDescent="0.3">
      <c r="A195" s="271">
        <v>3852</v>
      </c>
      <c r="B195" s="76" t="str">
        <f t="shared" si="6"/>
        <v>3852-270-2</v>
      </c>
      <c r="C195" s="77">
        <v>75</v>
      </c>
      <c r="D195" s="83" t="s">
        <v>253</v>
      </c>
      <c r="E195" s="83" t="s">
        <v>278</v>
      </c>
      <c r="F195" s="83" t="s">
        <v>402</v>
      </c>
      <c r="G195" s="83"/>
      <c r="H195" s="76"/>
      <c r="I195" s="76"/>
      <c r="J195" s="78"/>
      <c r="K195" s="78"/>
      <c r="L195" s="78"/>
      <c r="M195" s="221"/>
      <c r="N195" s="78"/>
      <c r="O195" s="78"/>
      <c r="P195" s="76"/>
      <c r="Q195" s="221"/>
      <c r="R195" s="221"/>
      <c r="S195" s="76"/>
      <c r="T195" s="76"/>
      <c r="U195" s="76"/>
      <c r="V195" s="222"/>
      <c r="W195" s="222"/>
      <c r="X195" s="222"/>
      <c r="Y195" s="79"/>
      <c r="Z195" s="79"/>
      <c r="AA195" s="223"/>
      <c r="AB195" s="223"/>
      <c r="AC195" s="76"/>
      <c r="AD195" s="76"/>
      <c r="AE195" s="221"/>
      <c r="AF195" s="221"/>
      <c r="AG195" s="79"/>
      <c r="AH195" s="80">
        <v>2</v>
      </c>
      <c r="AI195" s="81">
        <v>44345</v>
      </c>
      <c r="AJ195" s="82" t="s">
        <v>250</v>
      </c>
      <c r="AK195" s="83" t="s">
        <v>251</v>
      </c>
      <c r="AL195" s="83" t="s">
        <v>208</v>
      </c>
      <c r="AM195" s="84">
        <v>0.38541666666666669</v>
      </c>
      <c r="AN195" s="84">
        <v>0.39583333333333331</v>
      </c>
      <c r="AO195" s="84">
        <v>0.4548611111111111</v>
      </c>
      <c r="AP195" s="84">
        <v>0.45833333333333331</v>
      </c>
      <c r="AQ195" s="229">
        <f>IF(AP195&lt;AM195,(AP195+1)-AM195,AP195-AM195)</f>
        <v>7.291666666666663E-2</v>
      </c>
      <c r="AR195" s="231">
        <f>IF(AO195&lt;AN195,(AO195+1)-AN195,AO195-AN195)</f>
        <v>5.902777777777779E-2</v>
      </c>
      <c r="AS195" s="86">
        <f>IF(AR195&lt;&gt;0,1,"")</f>
        <v>1</v>
      </c>
      <c r="AT195" s="87">
        <f>IF(AM195&lt;&gt;0,AM195-(6/24)+1440,"")</f>
        <v>1440.1354166666667</v>
      </c>
      <c r="AU195" s="230">
        <v>0</v>
      </c>
      <c r="AV195" s="89"/>
      <c r="AW195" s="89"/>
      <c r="AX195" s="89"/>
      <c r="AY195" s="88">
        <v>15.6</v>
      </c>
      <c r="AZ195" s="89"/>
      <c r="BA195" s="88">
        <v>6.4</v>
      </c>
      <c r="BB195" s="88"/>
      <c r="BC195" s="90" t="s">
        <v>676</v>
      </c>
      <c r="BD195" s="89">
        <f>BC195*0.0004536</f>
        <v>36.463996800000004</v>
      </c>
      <c r="BE195" s="91"/>
      <c r="BF195" s="92"/>
      <c r="BG195" s="92"/>
      <c r="BH195" s="80">
        <v>4</v>
      </c>
      <c r="BI195" s="93"/>
      <c r="BJ195" s="93"/>
      <c r="BK195" s="93"/>
      <c r="BL195" s="93"/>
      <c r="BM195" s="94"/>
      <c r="BN195" s="94"/>
      <c r="BO195" s="94"/>
      <c r="BP195" s="95">
        <v>4</v>
      </c>
      <c r="BQ195" s="96"/>
      <c r="BR195" s="96"/>
      <c r="BS195" s="96"/>
      <c r="BT195" s="97"/>
      <c r="BU195" s="98"/>
      <c r="BV195" s="97"/>
      <c r="BW195" s="76"/>
      <c r="BX195" s="76"/>
      <c r="BY195" s="76"/>
      <c r="BZ195" s="76"/>
      <c r="CA195" s="76"/>
      <c r="CB195" s="76"/>
      <c r="CC195" s="76"/>
      <c r="CD195" s="76"/>
      <c r="CE195" s="76"/>
      <c r="CF195" s="76"/>
      <c r="CG195" s="76"/>
      <c r="CH195" s="76"/>
      <c r="CI195" s="212">
        <v>36.54</v>
      </c>
      <c r="CJ195" s="76"/>
      <c r="CK195" s="89">
        <f>((CJ195/3.8)*6.7)/1000</f>
        <v>0</v>
      </c>
      <c r="CL195" s="76"/>
      <c r="CM195" s="91">
        <f>((CL195*6.7)/1)/1000</f>
        <v>0</v>
      </c>
      <c r="CN195" s="91">
        <f>IF(A195="","",IF(CK195=0,CM195,CK195)/2.2)</f>
        <v>0</v>
      </c>
      <c r="CO195" s="91">
        <f>IF(A195="","",(CP195/$BD$4))</f>
        <v>32228.271002361584</v>
      </c>
      <c r="CP195" s="91">
        <f>IF(A195="","",IF(CJ195="",(AJ195*$BA$4),CJ195))</f>
        <v>122469.84</v>
      </c>
      <c r="CQ195" s="99">
        <f>CN195-AU195</f>
        <v>0</v>
      </c>
      <c r="CR195" s="91">
        <f>AY195-BA195</f>
        <v>9.1999999999999993</v>
      </c>
      <c r="CS195" s="168" t="s">
        <v>643</v>
      </c>
      <c r="CT195" s="81"/>
      <c r="CU195" s="192"/>
      <c r="CV195" s="192"/>
      <c r="CW195" s="169"/>
      <c r="CY195" s="83" t="s">
        <v>697</v>
      </c>
      <c r="CZ195" s="83"/>
    </row>
    <row r="196" spans="1:104" s="18" customFormat="1" ht="13.8" hidden="1" thickBot="1" x14ac:dyDescent="0.3">
      <c r="A196" s="100"/>
      <c r="B196" s="76" t="str">
        <f t="shared" si="6"/>
        <v/>
      </c>
      <c r="C196" s="77"/>
      <c r="D196" s="83"/>
      <c r="E196" s="83"/>
      <c r="F196" s="83"/>
      <c r="G196" s="76"/>
      <c r="H196" s="76"/>
      <c r="I196" s="76"/>
      <c r="J196" s="78"/>
      <c r="K196" s="78"/>
      <c r="L196" s="78"/>
      <c r="M196" s="221"/>
      <c r="N196" s="78"/>
      <c r="O196" s="78"/>
      <c r="P196" s="76"/>
      <c r="Q196" s="221"/>
      <c r="R196" s="221"/>
      <c r="S196" s="76"/>
      <c r="T196" s="76"/>
      <c r="U196" s="76"/>
      <c r="V196" s="222"/>
      <c r="W196" s="222"/>
      <c r="X196" s="222"/>
      <c r="Y196" s="79"/>
      <c r="Z196" s="79"/>
      <c r="AA196" s="223"/>
      <c r="AB196" s="223"/>
      <c r="AC196" s="76"/>
      <c r="AD196" s="76"/>
      <c r="AE196" s="221"/>
      <c r="AF196" s="221"/>
      <c r="AG196" s="79"/>
      <c r="AH196" s="80">
        <v>3</v>
      </c>
      <c r="AI196" s="81"/>
      <c r="AJ196" s="82"/>
      <c r="AK196" s="83"/>
      <c r="AL196" s="83"/>
      <c r="AM196" s="84"/>
      <c r="AN196" s="84"/>
      <c r="AO196" s="84"/>
      <c r="AP196" s="84"/>
      <c r="AQ196" s="85">
        <f>IF(AP196&lt;AM196,(AP196+1)-AM196,AP196-AM196)</f>
        <v>0</v>
      </c>
      <c r="AR196" s="85">
        <f>IF(AO196&lt;AN196,(AO196+1)-AN196,AO196-AN196)</f>
        <v>0</v>
      </c>
      <c r="AS196" s="86" t="str">
        <f>IF(AR196&lt;&gt;0,1,"")</f>
        <v/>
      </c>
      <c r="AT196" s="87" t="str">
        <f>IF(AM196&lt;&gt;0,AM196-(6/24)+1440,"")</f>
        <v/>
      </c>
      <c r="AU196" s="88"/>
      <c r="AV196" s="89"/>
      <c r="AW196" s="89"/>
      <c r="AX196" s="89"/>
      <c r="AY196" s="88"/>
      <c r="AZ196" s="89"/>
      <c r="BA196" s="88"/>
      <c r="BB196" s="88"/>
      <c r="BC196" s="101"/>
      <c r="BD196" s="89">
        <f>BC196*0.0004536</f>
        <v>0</v>
      </c>
      <c r="BE196" s="91"/>
      <c r="BF196" s="92"/>
      <c r="BG196" s="92"/>
      <c r="BH196" s="80"/>
      <c r="BI196" s="93"/>
      <c r="BJ196" s="93"/>
      <c r="BK196" s="93"/>
      <c r="BL196" s="93"/>
      <c r="BM196" s="94"/>
      <c r="BN196" s="94"/>
      <c r="BO196" s="94"/>
      <c r="BP196" s="95"/>
      <c r="BQ196" s="96"/>
      <c r="BR196" s="96"/>
      <c r="BS196" s="96"/>
      <c r="BT196" s="97"/>
      <c r="BU196" s="98"/>
      <c r="BV196" s="97"/>
      <c r="BW196" s="76"/>
      <c r="BX196" s="76"/>
      <c r="BY196" s="76"/>
      <c r="BZ196" s="76"/>
      <c r="CA196" s="76"/>
      <c r="CB196" s="76"/>
      <c r="CC196" s="76"/>
      <c r="CD196" s="76"/>
      <c r="CE196" s="76"/>
      <c r="CF196" s="76"/>
      <c r="CG196" s="76"/>
      <c r="CH196" s="76"/>
      <c r="CI196" s="212"/>
      <c r="CJ196" s="76"/>
      <c r="CK196" s="89">
        <f>((CJ196/3.8)*6.7)/1000</f>
        <v>0</v>
      </c>
      <c r="CL196" s="76"/>
      <c r="CM196" s="91">
        <f>((CL196*6.7)/1)/1000</f>
        <v>0</v>
      </c>
      <c r="CN196" s="91" t="str">
        <f>IF(A196="","",IF(CK196=0,CM196,CK196)/2.2)</f>
        <v/>
      </c>
      <c r="CO196" s="91" t="str">
        <f>IF(A196="","",(CP196/$BD$4))</f>
        <v/>
      </c>
      <c r="CP196" s="91" t="str">
        <f>IF(A196="","",IF(CJ196="",(AJ196*$BA$4),CJ196))</f>
        <v/>
      </c>
      <c r="CQ196" s="99"/>
      <c r="CR196" s="91">
        <f>AY196-BA196</f>
        <v>0</v>
      </c>
      <c r="CS196" s="76" t="s">
        <v>142</v>
      </c>
      <c r="CT196" s="81"/>
      <c r="CU196" s="192"/>
      <c r="CV196" s="192"/>
      <c r="CW196" s="169"/>
      <c r="CY196" s="76"/>
      <c r="CZ196" s="76"/>
    </row>
    <row r="197" spans="1:104" s="18" customFormat="1" ht="13.8" hidden="1" thickBot="1" x14ac:dyDescent="0.3">
      <c r="A197" s="100"/>
      <c r="B197" s="76" t="str">
        <f t="shared" si="6"/>
        <v/>
      </c>
      <c r="C197" s="77"/>
      <c r="D197" s="83"/>
      <c r="E197" s="83"/>
      <c r="F197" s="83"/>
      <c r="G197" s="76"/>
      <c r="H197" s="76"/>
      <c r="I197" s="76"/>
      <c r="J197" s="78"/>
      <c r="K197" s="78"/>
      <c r="L197" s="78"/>
      <c r="M197" s="221"/>
      <c r="N197" s="78"/>
      <c r="O197" s="78"/>
      <c r="P197" s="76"/>
      <c r="Q197" s="221"/>
      <c r="R197" s="221"/>
      <c r="S197" s="76"/>
      <c r="T197" s="76"/>
      <c r="U197" s="76"/>
      <c r="V197" s="222"/>
      <c r="W197" s="222"/>
      <c r="X197" s="222"/>
      <c r="Y197" s="79"/>
      <c r="Z197" s="79"/>
      <c r="AA197" s="223"/>
      <c r="AB197" s="223"/>
      <c r="AC197" s="76"/>
      <c r="AD197" s="76"/>
      <c r="AE197" s="221"/>
      <c r="AF197" s="221"/>
      <c r="AG197" s="79"/>
      <c r="AH197" s="102">
        <v>4</v>
      </c>
      <c r="AI197" s="103"/>
      <c r="AJ197" s="104"/>
      <c r="AK197" s="105"/>
      <c r="AL197" s="106"/>
      <c r="AM197" s="107"/>
      <c r="AN197" s="107"/>
      <c r="AO197" s="107"/>
      <c r="AP197" s="107"/>
      <c r="AQ197" s="108">
        <f>IF(AP197&lt;AM197,(AP197+1)-AM197,AP197-AM197)</f>
        <v>0</v>
      </c>
      <c r="AR197" s="108">
        <f>IF(AO197&lt;AN197,(AO197+1)-AN197,AO197-AN197)</f>
        <v>0</v>
      </c>
      <c r="AS197" s="109" t="str">
        <f>IF(AR197&lt;&gt;0,1,"")</f>
        <v/>
      </c>
      <c r="AT197" s="110" t="str">
        <f>IF(AM197&lt;&gt;0,AM197-(6/24)+1440,"")</f>
        <v/>
      </c>
      <c r="AU197" s="111"/>
      <c r="AV197" s="112"/>
      <c r="AW197" s="112"/>
      <c r="AX197" s="112"/>
      <c r="AY197" s="111"/>
      <c r="AZ197" s="217"/>
      <c r="BA197" s="111"/>
      <c r="BB197" s="111"/>
      <c r="BC197" s="113"/>
      <c r="BD197" s="112">
        <f>BC197*0.0004536</f>
        <v>0</v>
      </c>
      <c r="BE197" s="114"/>
      <c r="BF197" s="115"/>
      <c r="BG197" s="115"/>
      <c r="BH197" s="102"/>
      <c r="BI197" s="116"/>
      <c r="BJ197" s="116"/>
      <c r="BK197" s="116"/>
      <c r="BL197" s="116"/>
      <c r="BM197" s="117"/>
      <c r="BN197" s="117"/>
      <c r="BO197" s="117"/>
      <c r="BP197" s="118"/>
      <c r="BQ197" s="119"/>
      <c r="BR197" s="119"/>
      <c r="BS197" s="119"/>
      <c r="BT197" s="120"/>
      <c r="BU197" s="121"/>
      <c r="BV197" s="120"/>
      <c r="BW197" s="122"/>
      <c r="BX197" s="122"/>
      <c r="BY197" s="122"/>
      <c r="BZ197" s="122"/>
      <c r="CA197" s="122"/>
      <c r="CB197" s="122"/>
      <c r="CC197" s="122"/>
      <c r="CD197" s="122"/>
      <c r="CE197" s="122"/>
      <c r="CF197" s="122"/>
      <c r="CG197" s="122"/>
      <c r="CH197" s="122"/>
      <c r="CI197" s="213"/>
      <c r="CJ197" s="122"/>
      <c r="CK197" s="112">
        <f>((CJ197/3.8)*6.7)/1000</f>
        <v>0</v>
      </c>
      <c r="CL197" s="122"/>
      <c r="CM197" s="114">
        <f>((CL197*6.7)/1)/1000</f>
        <v>0</v>
      </c>
      <c r="CN197" s="114" t="str">
        <f>IF(A197="","",IF(CK197=0,CM197,CK197)/2.2)</f>
        <v/>
      </c>
      <c r="CO197" s="114" t="str">
        <f>IF(A197="","",(CP197/$BD$4))</f>
        <v/>
      </c>
      <c r="CP197" s="114" t="str">
        <f>IF(A197="","",IF(CJ197="",(AJ197*$BA$4),CJ197))</f>
        <v/>
      </c>
      <c r="CQ197" s="123"/>
      <c r="CR197" s="114">
        <f>AY197-BA197</f>
        <v>0</v>
      </c>
      <c r="CS197" s="122"/>
      <c r="CT197" s="202"/>
      <c r="CU197" s="203"/>
      <c r="CV197" s="203"/>
      <c r="CW197" s="204"/>
      <c r="CY197" s="76"/>
      <c r="CZ197" s="76"/>
    </row>
    <row r="198" spans="1:104" s="18" customFormat="1" ht="13.8" hidden="1" thickBot="1" x14ac:dyDescent="0.3">
      <c r="A198" s="124"/>
      <c r="B198" s="125" t="str">
        <f t="shared" si="6"/>
        <v/>
      </c>
      <c r="C198" s="126"/>
      <c r="D198" s="127"/>
      <c r="E198" s="127"/>
      <c r="F198" s="127"/>
      <c r="G198" s="127"/>
      <c r="H198" s="127"/>
      <c r="I198" s="128"/>
      <c r="J198" s="128"/>
      <c r="K198" s="128"/>
      <c r="L198" s="128"/>
      <c r="M198" s="224"/>
      <c r="N198" s="128"/>
      <c r="O198" s="128"/>
      <c r="P198" s="125"/>
      <c r="Q198" s="224"/>
      <c r="R198" s="224"/>
      <c r="S198" s="125"/>
      <c r="T198" s="125"/>
      <c r="U198" s="125"/>
      <c r="V198" s="225"/>
      <c r="W198" s="225"/>
      <c r="X198" s="225"/>
      <c r="Y198" s="129"/>
      <c r="Z198" s="129"/>
      <c r="AA198" s="226"/>
      <c r="AB198" s="226"/>
      <c r="AC198" s="125"/>
      <c r="AD198" s="125"/>
      <c r="AE198" s="224"/>
      <c r="AF198" s="224"/>
      <c r="AG198" s="130"/>
      <c r="AH198" s="238" t="s">
        <v>141</v>
      </c>
      <c r="AI198" s="239"/>
      <c r="AJ198" s="131"/>
      <c r="AK198" s="132"/>
      <c r="AL198" s="132"/>
      <c r="AM198" s="132"/>
      <c r="AN198" s="132"/>
      <c r="AO198" s="132"/>
      <c r="AP198" s="133"/>
      <c r="AQ198" s="133">
        <f>SUM(AQ194:AQ197)</f>
        <v>0.1388888888888889</v>
      </c>
      <c r="AR198" s="133">
        <f>SUM(AR194:AR197)</f>
        <v>0.11458333333333331</v>
      </c>
      <c r="AS198" s="134">
        <f>SUM(AS194:AS197)</f>
        <v>2</v>
      </c>
      <c r="AT198" s="134"/>
      <c r="AU198" s="132"/>
      <c r="AV198" s="135"/>
      <c r="AW198" s="135"/>
      <c r="AX198" s="135"/>
      <c r="AY198" s="132"/>
      <c r="AZ198" s="132"/>
      <c r="BA198" s="132"/>
      <c r="BB198" s="132"/>
      <c r="BC198" s="136"/>
      <c r="BD198" s="135"/>
      <c r="BE198" s="135"/>
      <c r="BF198" s="137"/>
      <c r="BG198" s="137"/>
      <c r="BH198" s="239"/>
      <c r="BI198" s="239"/>
      <c r="BJ198" s="239"/>
      <c r="BK198" s="138"/>
      <c r="BL198" s="138"/>
      <c r="BM198" s="138"/>
      <c r="BN198" s="138"/>
      <c r="BO198" s="138"/>
      <c r="BP198" s="139"/>
      <c r="BQ198" s="139"/>
      <c r="BR198" s="139"/>
      <c r="BS198" s="139"/>
      <c r="BT198" s="140"/>
      <c r="BU198" s="140"/>
      <c r="BV198" s="140"/>
      <c r="BW198" s="132"/>
      <c r="BX198" s="132"/>
      <c r="BY198" s="132"/>
      <c r="BZ198" s="132"/>
      <c r="CA198" s="132"/>
      <c r="CB198" s="132"/>
      <c r="CC198" s="132"/>
      <c r="CD198" s="132"/>
      <c r="CE198" s="132"/>
      <c r="CF198" s="132"/>
      <c r="CG198" s="132"/>
      <c r="CH198" s="132"/>
      <c r="CI198" s="214"/>
      <c r="CJ198" s="132"/>
      <c r="CK198" s="135">
        <f>SUM(CK194:CK197)</f>
        <v>34.547315789473686</v>
      </c>
      <c r="CL198" s="132"/>
      <c r="CM198" s="135">
        <f>SUM(CM194:CM197)</f>
        <v>0</v>
      </c>
      <c r="CN198" s="135">
        <f>SUM(CN194:CN197)</f>
        <v>15.703325358851673</v>
      </c>
      <c r="CO198" s="135">
        <f>SUM(CO194:CO197)</f>
        <v>37384.485316189974</v>
      </c>
      <c r="CP198" s="135">
        <f>SUM(CP194:CP197)</f>
        <v>142063.84</v>
      </c>
      <c r="CQ198" s="135">
        <f>SUM(CQ194:CQ197)</f>
        <v>3.3253588516739541E-3</v>
      </c>
      <c r="CR198" s="132"/>
      <c r="CS198" s="132"/>
      <c r="CT198" s="132"/>
      <c r="CU198" s="132"/>
      <c r="CV198" s="132"/>
      <c r="CW198" s="141"/>
      <c r="CY198" s="214"/>
      <c r="CZ198" s="214"/>
    </row>
    <row r="199" spans="1:104" s="18" customFormat="1" ht="13.8" thickBot="1" x14ac:dyDescent="0.3">
      <c r="A199" s="50">
        <v>3853</v>
      </c>
      <c r="B199" s="51" t="str">
        <f t="shared" ref="B199:B233" si="7">IF(AJ199="","",A199&amp;"-"&amp;AJ199&amp;"-"&amp;AH199)</f>
        <v>3853-4135-1</v>
      </c>
      <c r="C199" s="52">
        <v>75</v>
      </c>
      <c r="D199" s="53" t="s">
        <v>349</v>
      </c>
      <c r="E199" s="53" t="s">
        <v>354</v>
      </c>
      <c r="F199" s="53" t="s">
        <v>247</v>
      </c>
      <c r="G199" s="53" t="s">
        <v>652</v>
      </c>
      <c r="H199" s="53"/>
      <c r="I199" s="70"/>
      <c r="J199" s="54"/>
      <c r="K199" s="54"/>
      <c r="L199" s="54"/>
      <c r="M199" s="218"/>
      <c r="N199" s="54"/>
      <c r="O199" s="54"/>
      <c r="P199" s="51"/>
      <c r="Q199" s="218"/>
      <c r="R199" s="218"/>
      <c r="S199" s="51"/>
      <c r="T199" s="51"/>
      <c r="U199" s="51"/>
      <c r="V199" s="219"/>
      <c r="W199" s="219"/>
      <c r="X199" s="220"/>
      <c r="Y199" s="55"/>
      <c r="Z199" s="55"/>
      <c r="AA199" s="219"/>
      <c r="AB199" s="219"/>
      <c r="AC199" s="51"/>
      <c r="AD199" s="51"/>
      <c r="AE199" s="218"/>
      <c r="AF199" s="218"/>
      <c r="AG199" s="55"/>
      <c r="AH199" s="56">
        <v>1</v>
      </c>
      <c r="AI199" s="57">
        <v>44345</v>
      </c>
      <c r="AJ199" s="58" t="s">
        <v>362</v>
      </c>
      <c r="AK199" s="59" t="s">
        <v>208</v>
      </c>
      <c r="AL199" s="59" t="s">
        <v>216</v>
      </c>
      <c r="AM199" s="60">
        <v>0.61458333333333337</v>
      </c>
      <c r="AN199" s="60">
        <v>0.625</v>
      </c>
      <c r="AO199" s="60">
        <v>0.74652777777777779</v>
      </c>
      <c r="AP199" s="60">
        <v>0.75</v>
      </c>
      <c r="AQ199" s="61">
        <f>IF(AP199&lt;AM199,(AP199+1)-AM199,AP199-AM199)</f>
        <v>0.13541666666666663</v>
      </c>
      <c r="AR199" s="61">
        <f>IF(AO199&lt;AN199,(AO199+1)-AN199,AO199-AN199)</f>
        <v>0.12152777777777779</v>
      </c>
      <c r="AS199" s="62">
        <f>IF(AR199&lt;&gt;0,1,"")</f>
        <v>1</v>
      </c>
      <c r="AT199" s="63">
        <f>IF(AM199&lt;&gt;0,AM199-(6/24)+1440,"")</f>
        <v>1440.3645833333333</v>
      </c>
      <c r="AU199" s="88">
        <v>20.7</v>
      </c>
      <c r="AV199" s="65"/>
      <c r="AW199" s="65"/>
      <c r="AX199" s="65"/>
      <c r="AY199" s="64">
        <v>27</v>
      </c>
      <c r="AZ199" s="216"/>
      <c r="BA199" s="88">
        <v>8.6</v>
      </c>
      <c r="BB199" s="66"/>
      <c r="BC199" s="90" t="s">
        <v>677</v>
      </c>
      <c r="BD199" s="89">
        <f>BC199*0.0004536</f>
        <v>40.4574912</v>
      </c>
      <c r="BE199" s="67"/>
      <c r="BF199" s="68"/>
      <c r="BG199" s="68"/>
      <c r="BH199" s="69">
        <v>3</v>
      </c>
      <c r="BI199" s="70"/>
      <c r="BJ199" s="70"/>
      <c r="BK199" s="70"/>
      <c r="BL199" s="70"/>
      <c r="BM199" s="71"/>
      <c r="BN199" s="71"/>
      <c r="BO199" s="71"/>
      <c r="BP199" s="72">
        <v>3</v>
      </c>
      <c r="BQ199" s="73"/>
      <c r="BR199" s="73"/>
      <c r="BS199" s="73"/>
      <c r="BT199" s="74"/>
      <c r="BU199" s="75"/>
      <c r="BV199" s="74"/>
      <c r="BW199" s="51"/>
      <c r="BX199" s="51"/>
      <c r="BY199" s="51"/>
      <c r="BZ199" s="51"/>
      <c r="CA199" s="51"/>
      <c r="CB199" s="51"/>
      <c r="CC199" s="51"/>
      <c r="CD199" s="51"/>
      <c r="CE199" s="51"/>
      <c r="CF199" s="51"/>
      <c r="CG199" s="51"/>
      <c r="CH199" s="51"/>
      <c r="CI199" s="212">
        <v>40.542000000000002</v>
      </c>
      <c r="CJ199" s="51"/>
      <c r="CK199" s="65">
        <f>((CJ199/3.8)*6.7)/1000</f>
        <v>0</v>
      </c>
      <c r="CL199" s="51">
        <v>7015</v>
      </c>
      <c r="CM199" s="67">
        <f>((CL199*6.7)/1)/1000</f>
        <v>47.000500000000002</v>
      </c>
      <c r="CN199" s="67">
        <f>IF(A199="","",IF(CK199=0,CM199,CK199)/2.2)</f>
        <v>21.363863636363636</v>
      </c>
      <c r="CO199" s="67">
        <f>IF(A199="","",(CP199/$BD$4))</f>
        <v>493570.00220283389</v>
      </c>
      <c r="CP199" s="67">
        <f>IF(A199="","",IF(CJ199="",(AJ199*$BA$4),CJ199))</f>
        <v>1875602.92</v>
      </c>
      <c r="CQ199" s="64">
        <f>CN199-AU199</f>
        <v>0.66386363636363654</v>
      </c>
      <c r="CR199" s="67">
        <f>AY199-BA199</f>
        <v>18.399999999999999</v>
      </c>
      <c r="CS199" s="155"/>
      <c r="CT199" s="199"/>
      <c r="CU199" s="200"/>
      <c r="CV199" s="200"/>
      <c r="CW199" s="201"/>
      <c r="CY199" s="228" t="s">
        <v>697</v>
      </c>
      <c r="CZ199" s="228"/>
    </row>
    <row r="200" spans="1:104" s="18" customFormat="1" ht="13.8" hidden="1" thickBot="1" x14ac:dyDescent="0.3">
      <c r="A200" s="100"/>
      <c r="B200" s="76" t="str">
        <f t="shared" si="7"/>
        <v/>
      </c>
      <c r="C200" s="77"/>
      <c r="D200" s="83"/>
      <c r="E200" s="83"/>
      <c r="F200" s="83"/>
      <c r="G200" s="83"/>
      <c r="H200" s="76"/>
      <c r="I200" s="76"/>
      <c r="J200" s="78"/>
      <c r="K200" s="78"/>
      <c r="L200" s="78"/>
      <c r="M200" s="221"/>
      <c r="N200" s="78"/>
      <c r="O200" s="78"/>
      <c r="P200" s="76"/>
      <c r="Q200" s="221"/>
      <c r="R200" s="221"/>
      <c r="S200" s="76"/>
      <c r="T200" s="76"/>
      <c r="U200" s="76"/>
      <c r="V200" s="222"/>
      <c r="W200" s="222"/>
      <c r="X200" s="222"/>
      <c r="Y200" s="79"/>
      <c r="Z200" s="79"/>
      <c r="AA200" s="223"/>
      <c r="AB200" s="223"/>
      <c r="AC200" s="76"/>
      <c r="AD200" s="76"/>
      <c r="AE200" s="221"/>
      <c r="AF200" s="221"/>
      <c r="AG200" s="79"/>
      <c r="AH200" s="80">
        <v>2</v>
      </c>
      <c r="AI200" s="81"/>
      <c r="AJ200" s="82"/>
      <c r="AK200" s="83"/>
      <c r="AL200" s="83"/>
      <c r="AM200" s="84"/>
      <c r="AN200" s="84"/>
      <c r="AO200" s="84"/>
      <c r="AP200" s="84"/>
      <c r="AQ200" s="229">
        <f>IF(AP200&lt;AM200,(AP200+1)-AM200,AP200-AM200)</f>
        <v>0</v>
      </c>
      <c r="AR200" s="231">
        <f>IF(AO200&lt;AN200,(AO200+1)-AN200,AO200-AN200)</f>
        <v>0</v>
      </c>
      <c r="AS200" s="86" t="str">
        <f>IF(AR200&lt;&gt;0,1,"")</f>
        <v/>
      </c>
      <c r="AT200" s="87" t="str">
        <f>IF(AM200&lt;&gt;0,AM200-(6/24)+1440,"")</f>
        <v/>
      </c>
      <c r="AU200" s="230"/>
      <c r="AV200" s="89"/>
      <c r="AW200" s="89"/>
      <c r="AX200" s="89"/>
      <c r="AY200" s="88"/>
      <c r="AZ200" s="89"/>
      <c r="BA200" s="88"/>
      <c r="BB200" s="88"/>
      <c r="BC200" s="90"/>
      <c r="BD200" s="89">
        <f>BC200*0.0004536</f>
        <v>0</v>
      </c>
      <c r="BE200" s="91"/>
      <c r="BF200" s="92"/>
      <c r="BG200" s="92"/>
      <c r="BH200" s="80">
        <v>4</v>
      </c>
      <c r="BI200" s="93"/>
      <c r="BJ200" s="93"/>
      <c r="BK200" s="93"/>
      <c r="BL200" s="93"/>
      <c r="BM200" s="94"/>
      <c r="BN200" s="94"/>
      <c r="BO200" s="94"/>
      <c r="BP200" s="95">
        <v>4</v>
      </c>
      <c r="BQ200" s="96"/>
      <c r="BR200" s="96"/>
      <c r="BS200" s="96"/>
      <c r="BT200" s="97"/>
      <c r="BU200" s="98"/>
      <c r="BV200" s="97"/>
      <c r="BW200" s="76"/>
      <c r="BX200" s="76"/>
      <c r="BY200" s="76"/>
      <c r="BZ200" s="76"/>
      <c r="CA200" s="76"/>
      <c r="CB200" s="76"/>
      <c r="CC200" s="76"/>
      <c r="CD200" s="76"/>
      <c r="CE200" s="76"/>
      <c r="CF200" s="76"/>
      <c r="CG200" s="76"/>
      <c r="CH200" s="76"/>
      <c r="CI200" s="212"/>
      <c r="CJ200" s="76"/>
      <c r="CK200" s="89">
        <f>((CJ200/3.8)*6.7)/1000</f>
        <v>0</v>
      </c>
      <c r="CL200" s="76"/>
      <c r="CM200" s="91">
        <f>((CL200*6.7)/1)/1000</f>
        <v>0</v>
      </c>
      <c r="CN200" s="91" t="str">
        <f>IF(A200="","",IF(CK200=0,CM200,CK200)/2.2)</f>
        <v/>
      </c>
      <c r="CO200" s="91" t="str">
        <f>IF(A200="","",(CP200/$BD$4))</f>
        <v/>
      </c>
      <c r="CP200" s="91" t="str">
        <f>IF(A200="","",IF(CJ200="",(AJ200*$BA$4),CJ200))</f>
        <v/>
      </c>
      <c r="CQ200" s="99"/>
      <c r="CR200" s="91">
        <f>AY200-BA200</f>
        <v>0</v>
      </c>
      <c r="CS200" s="168" t="s">
        <v>142</v>
      </c>
      <c r="CT200" s="81"/>
      <c r="CU200" s="192"/>
      <c r="CV200" s="192"/>
      <c r="CW200" s="169"/>
      <c r="CY200" s="83"/>
      <c r="CZ200" s="83"/>
    </row>
    <row r="201" spans="1:104" s="18" customFormat="1" ht="13.8" hidden="1" thickBot="1" x14ac:dyDescent="0.3">
      <c r="A201" s="100"/>
      <c r="B201" s="76" t="str">
        <f t="shared" si="7"/>
        <v/>
      </c>
      <c r="C201" s="77"/>
      <c r="D201" s="83"/>
      <c r="E201" s="83"/>
      <c r="F201" s="83"/>
      <c r="G201" s="76"/>
      <c r="H201" s="76"/>
      <c r="I201" s="76"/>
      <c r="J201" s="78"/>
      <c r="K201" s="78"/>
      <c r="L201" s="78"/>
      <c r="M201" s="221"/>
      <c r="N201" s="78"/>
      <c r="O201" s="78"/>
      <c r="P201" s="76"/>
      <c r="Q201" s="221"/>
      <c r="R201" s="221"/>
      <c r="S201" s="76"/>
      <c r="T201" s="76"/>
      <c r="U201" s="76"/>
      <c r="V201" s="222"/>
      <c r="W201" s="222"/>
      <c r="X201" s="222"/>
      <c r="Y201" s="79"/>
      <c r="Z201" s="79"/>
      <c r="AA201" s="223"/>
      <c r="AB201" s="223"/>
      <c r="AC201" s="76"/>
      <c r="AD201" s="76"/>
      <c r="AE201" s="221"/>
      <c r="AF201" s="221"/>
      <c r="AG201" s="79"/>
      <c r="AH201" s="80">
        <v>3</v>
      </c>
      <c r="AI201" s="81"/>
      <c r="AJ201" s="82"/>
      <c r="AK201" s="83"/>
      <c r="AL201" s="83"/>
      <c r="AM201" s="84"/>
      <c r="AN201" s="84"/>
      <c r="AO201" s="84"/>
      <c r="AP201" s="84"/>
      <c r="AQ201" s="85">
        <f>IF(AP201&lt;AM201,(AP201+1)-AM201,AP201-AM201)</f>
        <v>0</v>
      </c>
      <c r="AR201" s="85">
        <f>IF(AO201&lt;AN201,(AO201+1)-AN201,AO201-AN201)</f>
        <v>0</v>
      </c>
      <c r="AS201" s="86" t="str">
        <f>IF(AR201&lt;&gt;0,1,"")</f>
        <v/>
      </c>
      <c r="AT201" s="87" t="str">
        <f>IF(AM201&lt;&gt;0,AM201-(6/24)+1440,"")</f>
        <v/>
      </c>
      <c r="AU201" s="88"/>
      <c r="AV201" s="89"/>
      <c r="AW201" s="89"/>
      <c r="AX201" s="89"/>
      <c r="AY201" s="88"/>
      <c r="AZ201" s="89"/>
      <c r="BA201" s="88"/>
      <c r="BB201" s="88"/>
      <c r="BC201" s="101"/>
      <c r="BD201" s="89">
        <f>BC201*0.0004536</f>
        <v>0</v>
      </c>
      <c r="BE201" s="91"/>
      <c r="BF201" s="92"/>
      <c r="BG201" s="92"/>
      <c r="BH201" s="80"/>
      <c r="BI201" s="93"/>
      <c r="BJ201" s="93"/>
      <c r="BK201" s="93"/>
      <c r="BL201" s="93"/>
      <c r="BM201" s="94"/>
      <c r="BN201" s="94"/>
      <c r="BO201" s="94"/>
      <c r="BP201" s="95"/>
      <c r="BQ201" s="96"/>
      <c r="BR201" s="96"/>
      <c r="BS201" s="96"/>
      <c r="BT201" s="97"/>
      <c r="BU201" s="98"/>
      <c r="BV201" s="97"/>
      <c r="BW201" s="76"/>
      <c r="BX201" s="76"/>
      <c r="BY201" s="76"/>
      <c r="BZ201" s="76"/>
      <c r="CA201" s="76"/>
      <c r="CB201" s="76"/>
      <c r="CC201" s="76"/>
      <c r="CD201" s="76"/>
      <c r="CE201" s="76"/>
      <c r="CF201" s="76"/>
      <c r="CG201" s="76"/>
      <c r="CH201" s="76"/>
      <c r="CI201" s="212"/>
      <c r="CJ201" s="76"/>
      <c r="CK201" s="89">
        <f>((CJ201/3.8)*6.7)/1000</f>
        <v>0</v>
      </c>
      <c r="CL201" s="76"/>
      <c r="CM201" s="91">
        <f>((CL201*6.7)/1)/1000</f>
        <v>0</v>
      </c>
      <c r="CN201" s="91" t="str">
        <f>IF(A201="","",IF(CK201=0,CM201,CK201)/2.2)</f>
        <v/>
      </c>
      <c r="CO201" s="91" t="str">
        <f>IF(A201="","",(CP201/$BD$4))</f>
        <v/>
      </c>
      <c r="CP201" s="91" t="str">
        <f>IF(A201="","",IF(CJ201="",(AJ201*$BA$4),CJ201))</f>
        <v/>
      </c>
      <c r="CQ201" s="99"/>
      <c r="CR201" s="91">
        <f>AY201-BA201</f>
        <v>0</v>
      </c>
      <c r="CS201" s="76"/>
      <c r="CT201" s="81"/>
      <c r="CU201" s="192"/>
      <c r="CV201" s="192"/>
      <c r="CW201" s="169"/>
      <c r="CY201" s="76"/>
      <c r="CZ201" s="76"/>
    </row>
    <row r="202" spans="1:104" s="18" customFormat="1" ht="13.8" hidden="1" thickBot="1" x14ac:dyDescent="0.3">
      <c r="A202" s="100"/>
      <c r="B202" s="76" t="str">
        <f t="shared" si="7"/>
        <v/>
      </c>
      <c r="C202" s="77"/>
      <c r="D202" s="83"/>
      <c r="E202" s="83"/>
      <c r="F202" s="83"/>
      <c r="G202" s="76"/>
      <c r="H202" s="76"/>
      <c r="I202" s="76"/>
      <c r="J202" s="78"/>
      <c r="K202" s="78"/>
      <c r="L202" s="78"/>
      <c r="M202" s="221"/>
      <c r="N202" s="78"/>
      <c r="O202" s="78"/>
      <c r="P202" s="76"/>
      <c r="Q202" s="221"/>
      <c r="R202" s="221"/>
      <c r="S202" s="76"/>
      <c r="T202" s="76"/>
      <c r="U202" s="76"/>
      <c r="V202" s="222"/>
      <c r="W202" s="222"/>
      <c r="X202" s="222"/>
      <c r="Y202" s="79"/>
      <c r="Z202" s="79"/>
      <c r="AA202" s="223"/>
      <c r="AB202" s="223"/>
      <c r="AC202" s="76"/>
      <c r="AD202" s="76"/>
      <c r="AE202" s="221"/>
      <c r="AF202" s="221"/>
      <c r="AG202" s="79"/>
      <c r="AH202" s="102">
        <v>4</v>
      </c>
      <c r="AI202" s="103"/>
      <c r="AJ202" s="104"/>
      <c r="AK202" s="105"/>
      <c r="AL202" s="106"/>
      <c r="AM202" s="107"/>
      <c r="AN202" s="107"/>
      <c r="AO202" s="107"/>
      <c r="AP202" s="107"/>
      <c r="AQ202" s="108">
        <f>IF(AP202&lt;AM202,(AP202+1)-AM202,AP202-AM202)</f>
        <v>0</v>
      </c>
      <c r="AR202" s="108">
        <f>IF(AO202&lt;AN202,(AO202+1)-AN202,AO202-AN202)</f>
        <v>0</v>
      </c>
      <c r="AS202" s="109" t="str">
        <f>IF(AR202&lt;&gt;0,1,"")</f>
        <v/>
      </c>
      <c r="AT202" s="110" t="str">
        <f>IF(AM202&lt;&gt;0,AM202-(6/24)+1440,"")</f>
        <v/>
      </c>
      <c r="AU202" s="111"/>
      <c r="AV202" s="112"/>
      <c r="AW202" s="112"/>
      <c r="AX202" s="112"/>
      <c r="AY202" s="111"/>
      <c r="AZ202" s="217"/>
      <c r="BA202" s="111"/>
      <c r="BB202" s="111"/>
      <c r="BC202" s="113"/>
      <c r="BD202" s="112">
        <f>BC202*0.0004536</f>
        <v>0</v>
      </c>
      <c r="BE202" s="114"/>
      <c r="BF202" s="115"/>
      <c r="BG202" s="115"/>
      <c r="BH202" s="102"/>
      <c r="BI202" s="116"/>
      <c r="BJ202" s="116"/>
      <c r="BK202" s="116"/>
      <c r="BL202" s="116"/>
      <c r="BM202" s="117"/>
      <c r="BN202" s="117"/>
      <c r="BO202" s="117"/>
      <c r="BP202" s="118"/>
      <c r="BQ202" s="119"/>
      <c r="BR202" s="119"/>
      <c r="BS202" s="119"/>
      <c r="BT202" s="120"/>
      <c r="BU202" s="121"/>
      <c r="BV202" s="120"/>
      <c r="BW202" s="122"/>
      <c r="BX202" s="122"/>
      <c r="BY202" s="122"/>
      <c r="BZ202" s="122"/>
      <c r="CA202" s="122"/>
      <c r="CB202" s="122"/>
      <c r="CC202" s="122"/>
      <c r="CD202" s="122"/>
      <c r="CE202" s="122"/>
      <c r="CF202" s="122"/>
      <c r="CG202" s="122"/>
      <c r="CH202" s="122"/>
      <c r="CI202" s="213"/>
      <c r="CJ202" s="122"/>
      <c r="CK202" s="112">
        <f>((CJ202/3.8)*6.7)/1000</f>
        <v>0</v>
      </c>
      <c r="CL202" s="122"/>
      <c r="CM202" s="114">
        <f>((CL202*6.7)/1)/1000</f>
        <v>0</v>
      </c>
      <c r="CN202" s="114" t="str">
        <f>IF(A202="","",IF(CK202=0,CM202,CK202)/2.2)</f>
        <v/>
      </c>
      <c r="CO202" s="114" t="str">
        <f>IF(A202="","",(CP202/$BD$4))</f>
        <v/>
      </c>
      <c r="CP202" s="114" t="str">
        <f>IF(A202="","",IF(CJ202="",(AJ202*$BA$4),CJ202))</f>
        <v/>
      </c>
      <c r="CQ202" s="123"/>
      <c r="CR202" s="114">
        <f>AY202-BA202</f>
        <v>0</v>
      </c>
      <c r="CS202" s="122"/>
      <c r="CT202" s="202"/>
      <c r="CU202" s="203"/>
      <c r="CV202" s="203"/>
      <c r="CW202" s="204"/>
      <c r="CY202" s="76"/>
      <c r="CZ202" s="76"/>
    </row>
    <row r="203" spans="1:104" s="18" customFormat="1" ht="13.8" hidden="1" thickBot="1" x14ac:dyDescent="0.3">
      <c r="A203" s="124"/>
      <c r="B203" s="125" t="str">
        <f t="shared" si="7"/>
        <v/>
      </c>
      <c r="C203" s="126"/>
      <c r="D203" s="127"/>
      <c r="E203" s="127"/>
      <c r="F203" s="127"/>
      <c r="G203" s="127"/>
      <c r="H203" s="127"/>
      <c r="I203" s="128"/>
      <c r="J203" s="128"/>
      <c r="K203" s="128"/>
      <c r="L203" s="128"/>
      <c r="M203" s="224"/>
      <c r="N203" s="128"/>
      <c r="O203" s="128"/>
      <c r="P203" s="125"/>
      <c r="Q203" s="224"/>
      <c r="R203" s="224"/>
      <c r="S203" s="125"/>
      <c r="T203" s="125"/>
      <c r="U203" s="125"/>
      <c r="V203" s="225"/>
      <c r="W203" s="225"/>
      <c r="X203" s="225"/>
      <c r="Y203" s="129"/>
      <c r="Z203" s="129"/>
      <c r="AA203" s="226"/>
      <c r="AB203" s="226"/>
      <c r="AC203" s="125"/>
      <c r="AD203" s="125"/>
      <c r="AE203" s="224"/>
      <c r="AF203" s="224"/>
      <c r="AG203" s="130"/>
      <c r="AH203" s="238" t="s">
        <v>141</v>
      </c>
      <c r="AI203" s="239"/>
      <c r="AJ203" s="131"/>
      <c r="AK203" s="132"/>
      <c r="AL203" s="132"/>
      <c r="AM203" s="132"/>
      <c r="AN203" s="132"/>
      <c r="AO203" s="132"/>
      <c r="AP203" s="133"/>
      <c r="AQ203" s="133">
        <f>SUM(AQ199:AQ202)</f>
        <v>0.13541666666666663</v>
      </c>
      <c r="AR203" s="133">
        <f>SUM(AR199:AR202)</f>
        <v>0.12152777777777779</v>
      </c>
      <c r="AS203" s="134">
        <f>SUM(AS199:AS202)</f>
        <v>1</v>
      </c>
      <c r="AT203" s="134"/>
      <c r="AU203" s="132"/>
      <c r="AV203" s="135"/>
      <c r="AW203" s="135"/>
      <c r="AX203" s="135"/>
      <c r="AY203" s="132"/>
      <c r="AZ203" s="132"/>
      <c r="BA203" s="132"/>
      <c r="BB203" s="132"/>
      <c r="BC203" s="136"/>
      <c r="BD203" s="135"/>
      <c r="BE203" s="135"/>
      <c r="BF203" s="137"/>
      <c r="BG203" s="137"/>
      <c r="BH203" s="239"/>
      <c r="BI203" s="239"/>
      <c r="BJ203" s="239"/>
      <c r="BK203" s="138"/>
      <c r="BL203" s="138"/>
      <c r="BM203" s="138"/>
      <c r="BN203" s="138"/>
      <c r="BO203" s="138"/>
      <c r="BP203" s="139"/>
      <c r="BQ203" s="139"/>
      <c r="BR203" s="139"/>
      <c r="BS203" s="139"/>
      <c r="BT203" s="140"/>
      <c r="BU203" s="140"/>
      <c r="BV203" s="140"/>
      <c r="BW203" s="132"/>
      <c r="BX203" s="132"/>
      <c r="BY203" s="132"/>
      <c r="BZ203" s="132"/>
      <c r="CA203" s="132"/>
      <c r="CB203" s="132"/>
      <c r="CC203" s="132"/>
      <c r="CD203" s="132"/>
      <c r="CE203" s="132"/>
      <c r="CF203" s="132"/>
      <c r="CG203" s="132"/>
      <c r="CH203" s="132"/>
      <c r="CI203" s="214"/>
      <c r="CJ203" s="132"/>
      <c r="CK203" s="135">
        <f>SUM(CK199:CK202)</f>
        <v>0</v>
      </c>
      <c r="CL203" s="132"/>
      <c r="CM203" s="135">
        <f>SUM(CM199:CM202)</f>
        <v>47.000500000000002</v>
      </c>
      <c r="CN203" s="135">
        <f>SUM(CN199:CN202)</f>
        <v>21.363863636363636</v>
      </c>
      <c r="CO203" s="135">
        <f>SUM(CO199:CO202)</f>
        <v>493570.00220283389</v>
      </c>
      <c r="CP203" s="135">
        <f>SUM(CP199:CP202)</f>
        <v>1875602.92</v>
      </c>
      <c r="CQ203" s="135">
        <f>SUM(CQ199:CQ202)</f>
        <v>0.66386363636363654</v>
      </c>
      <c r="CR203" s="132"/>
      <c r="CS203" s="132"/>
      <c r="CT203" s="132"/>
      <c r="CU203" s="132"/>
      <c r="CV203" s="132"/>
      <c r="CW203" s="141"/>
      <c r="CY203" s="214"/>
      <c r="CZ203" s="214"/>
    </row>
    <row r="204" spans="1:104" s="18" customFormat="1" ht="13.8" thickBot="1" x14ac:dyDescent="0.3">
      <c r="A204" s="50">
        <v>3854</v>
      </c>
      <c r="B204" s="51" t="str">
        <f t="shared" si="7"/>
        <v>3854-4136-1</v>
      </c>
      <c r="C204" s="52">
        <v>75</v>
      </c>
      <c r="D204" s="53" t="s">
        <v>245</v>
      </c>
      <c r="E204" s="53" t="s">
        <v>354</v>
      </c>
      <c r="F204" s="53" t="s">
        <v>678</v>
      </c>
      <c r="G204" s="53" t="s">
        <v>679</v>
      </c>
      <c r="H204" s="53" t="s">
        <v>247</v>
      </c>
      <c r="I204" s="70" t="s">
        <v>652</v>
      </c>
      <c r="J204" s="54"/>
      <c r="K204" s="54"/>
      <c r="L204" s="54"/>
      <c r="M204" s="218"/>
      <c r="N204" s="54"/>
      <c r="O204" s="54"/>
      <c r="P204" s="51"/>
      <c r="Q204" s="218"/>
      <c r="R204" s="218"/>
      <c r="S204" s="51"/>
      <c r="T204" s="51"/>
      <c r="U204" s="51"/>
      <c r="V204" s="219"/>
      <c r="W204" s="219"/>
      <c r="X204" s="220"/>
      <c r="Y204" s="55"/>
      <c r="Z204" s="55"/>
      <c r="AA204" s="219"/>
      <c r="AB204" s="219"/>
      <c r="AC204" s="51"/>
      <c r="AD204" s="51"/>
      <c r="AE204" s="218"/>
      <c r="AF204" s="218"/>
      <c r="AG204" s="55"/>
      <c r="AH204" s="56">
        <v>1</v>
      </c>
      <c r="AI204" s="57">
        <v>44345</v>
      </c>
      <c r="AJ204" s="58" t="s">
        <v>299</v>
      </c>
      <c r="AK204" s="59" t="s">
        <v>216</v>
      </c>
      <c r="AL204" s="59" t="s">
        <v>208</v>
      </c>
      <c r="AM204" s="60">
        <v>0.82638888888888884</v>
      </c>
      <c r="AN204" s="60">
        <v>0.85069444444444453</v>
      </c>
      <c r="AO204" s="60">
        <v>0.98263888888888884</v>
      </c>
      <c r="AP204" s="60">
        <v>0.98958333333333337</v>
      </c>
      <c r="AQ204" s="61">
        <f>IF(AP204&lt;AM204,(AP204+1)-AM204,AP204-AM204)</f>
        <v>0.16319444444444453</v>
      </c>
      <c r="AR204" s="61">
        <f>IF(AO204&lt;AN204,(AO204+1)-AN204,AO204-AN204)</f>
        <v>0.13194444444444431</v>
      </c>
      <c r="AS204" s="62">
        <f>IF(AR204&lt;&gt;0,1,"")</f>
        <v>1</v>
      </c>
      <c r="AT204" s="63">
        <f>IF(AM204&lt;&gt;0,AM204-(6/24)+1440,"")</f>
        <v>1440.5763888888889</v>
      </c>
      <c r="AU204" s="88">
        <v>16.8</v>
      </c>
      <c r="AV204" s="65"/>
      <c r="AW204" s="65"/>
      <c r="AX204" s="65"/>
      <c r="AY204" s="64">
        <v>25.8</v>
      </c>
      <c r="AZ204" s="216"/>
      <c r="BA204" s="88">
        <v>6.6</v>
      </c>
      <c r="BB204" s="66"/>
      <c r="BC204" s="90" t="s">
        <v>680</v>
      </c>
      <c r="BD204" s="89">
        <f>BC204*0.0004536</f>
        <v>38.471630400000002</v>
      </c>
      <c r="BE204" s="67"/>
      <c r="BF204" s="68"/>
      <c r="BG204" s="68"/>
      <c r="BH204" s="69">
        <v>3</v>
      </c>
      <c r="BI204" s="70"/>
      <c r="BJ204" s="70"/>
      <c r="BK204" s="70"/>
      <c r="BL204" s="70"/>
      <c r="BM204" s="71"/>
      <c r="BN204" s="71"/>
      <c r="BO204" s="71"/>
      <c r="BP204" s="72">
        <v>3</v>
      </c>
      <c r="BQ204" s="73"/>
      <c r="BR204" s="73"/>
      <c r="BS204" s="73"/>
      <c r="BT204" s="74"/>
      <c r="BU204" s="75"/>
      <c r="BV204" s="74"/>
      <c r="BW204" s="51"/>
      <c r="BX204" s="51"/>
      <c r="BY204" s="51"/>
      <c r="BZ204" s="51"/>
      <c r="CA204" s="51"/>
      <c r="CB204" s="51"/>
      <c r="CC204" s="51"/>
      <c r="CD204" s="51"/>
      <c r="CE204" s="51"/>
      <c r="CF204" s="51"/>
      <c r="CG204" s="51"/>
      <c r="CH204" s="51"/>
      <c r="CI204" s="212">
        <v>38.552</v>
      </c>
      <c r="CJ204" s="51"/>
      <c r="CK204" s="65">
        <f>((CJ204/3.8)*6.7)/1000</f>
        <v>0</v>
      </c>
      <c r="CL204" s="51">
        <v>5529</v>
      </c>
      <c r="CM204" s="67">
        <f>((CL204*6.7)/1)/1000</f>
        <v>37.0443</v>
      </c>
      <c r="CN204" s="67">
        <f>IF(A204="","",IF(CK204=0,CM204,CK204)/2.2)</f>
        <v>16.838318181818181</v>
      </c>
      <c r="CO204" s="67">
        <f>IF(A204="","",(CP204/$BD$4))</f>
        <v>493689.3661695093</v>
      </c>
      <c r="CP204" s="67">
        <f>IF(A204="","",IF(CJ204="",(AJ204*$BA$4),CJ204))</f>
        <v>1876056.5119999999</v>
      </c>
      <c r="CQ204" s="64">
        <f>CN204-AU204</f>
        <v>3.8318181818180364E-2</v>
      </c>
      <c r="CR204" s="67">
        <f>AY204-BA204</f>
        <v>19.200000000000003</v>
      </c>
      <c r="CS204" s="155"/>
      <c r="CT204" s="199"/>
      <c r="CU204" s="200"/>
      <c r="CV204" s="200"/>
      <c r="CW204" s="201"/>
      <c r="CY204" s="228" t="s">
        <v>697</v>
      </c>
      <c r="CZ204" s="228"/>
    </row>
    <row r="205" spans="1:104" s="18" customFormat="1" ht="13.8" hidden="1" thickBot="1" x14ac:dyDescent="0.3">
      <c r="A205" s="100"/>
      <c r="B205" s="76" t="str">
        <f t="shared" si="7"/>
        <v/>
      </c>
      <c r="C205" s="77"/>
      <c r="D205" s="83"/>
      <c r="E205" s="83"/>
      <c r="F205" s="83"/>
      <c r="G205" s="83"/>
      <c r="H205" s="76"/>
      <c r="I205" s="76"/>
      <c r="J205" s="78"/>
      <c r="K205" s="78"/>
      <c r="L205" s="78"/>
      <c r="M205" s="221"/>
      <c r="N205" s="78"/>
      <c r="O205" s="78"/>
      <c r="P205" s="76"/>
      <c r="Q205" s="221"/>
      <c r="R205" s="221"/>
      <c r="S205" s="76"/>
      <c r="T205" s="76"/>
      <c r="U205" s="76"/>
      <c r="V205" s="222"/>
      <c r="W205" s="222"/>
      <c r="X205" s="222"/>
      <c r="Y205" s="79"/>
      <c r="Z205" s="79"/>
      <c r="AA205" s="223"/>
      <c r="AB205" s="223"/>
      <c r="AC205" s="76"/>
      <c r="AD205" s="76"/>
      <c r="AE205" s="221"/>
      <c r="AF205" s="221"/>
      <c r="AG205" s="79"/>
      <c r="AH205" s="80">
        <v>2</v>
      </c>
      <c r="AI205" s="81"/>
      <c r="AJ205" s="82"/>
      <c r="AK205" s="83"/>
      <c r="AL205" s="83"/>
      <c r="AM205" s="84"/>
      <c r="AN205" s="84"/>
      <c r="AO205" s="84"/>
      <c r="AP205" s="84"/>
      <c r="AQ205" s="229">
        <f>IF(AP205&lt;AM205,(AP205+1)-AM205,AP205-AM205)</f>
        <v>0</v>
      </c>
      <c r="AR205" s="231">
        <f>IF(AO205&lt;AN205,(AO205+1)-AN205,AO205-AN205)</f>
        <v>0</v>
      </c>
      <c r="AS205" s="86" t="str">
        <f>IF(AR205&lt;&gt;0,1,"")</f>
        <v/>
      </c>
      <c r="AT205" s="87" t="str">
        <f>IF(AM205&lt;&gt;0,AM205-(6/24)+1440,"")</f>
        <v/>
      </c>
      <c r="AU205" s="230"/>
      <c r="AV205" s="89"/>
      <c r="AW205" s="89"/>
      <c r="AX205" s="89"/>
      <c r="AY205" s="88"/>
      <c r="AZ205" s="89"/>
      <c r="BA205" s="88"/>
      <c r="BB205" s="88"/>
      <c r="BC205" s="90"/>
      <c r="BD205" s="89">
        <f>BC205*0.0004536</f>
        <v>0</v>
      </c>
      <c r="BE205" s="91"/>
      <c r="BF205" s="92"/>
      <c r="BG205" s="92"/>
      <c r="BH205" s="80">
        <v>4</v>
      </c>
      <c r="BI205" s="93"/>
      <c r="BJ205" s="93"/>
      <c r="BK205" s="93"/>
      <c r="BL205" s="93"/>
      <c r="BM205" s="94"/>
      <c r="BN205" s="94"/>
      <c r="BO205" s="94"/>
      <c r="BP205" s="95">
        <v>4</v>
      </c>
      <c r="BQ205" s="96"/>
      <c r="BR205" s="96"/>
      <c r="BS205" s="96"/>
      <c r="BT205" s="97"/>
      <c r="BU205" s="98"/>
      <c r="BV205" s="97"/>
      <c r="BW205" s="76"/>
      <c r="BX205" s="76"/>
      <c r="BY205" s="76"/>
      <c r="BZ205" s="76"/>
      <c r="CA205" s="76"/>
      <c r="CB205" s="76"/>
      <c r="CC205" s="76"/>
      <c r="CD205" s="76"/>
      <c r="CE205" s="76"/>
      <c r="CF205" s="76"/>
      <c r="CG205" s="76"/>
      <c r="CH205" s="76"/>
      <c r="CI205" s="212"/>
      <c r="CJ205" s="76"/>
      <c r="CK205" s="89">
        <f>((CJ205/3.8)*6.7)/1000</f>
        <v>0</v>
      </c>
      <c r="CL205" s="76"/>
      <c r="CM205" s="91">
        <f>((CL205*6.7)/1)/1000</f>
        <v>0</v>
      </c>
      <c r="CN205" s="91" t="str">
        <f>IF(A205="","",IF(CK205=0,CM205,CK205)/2.2)</f>
        <v/>
      </c>
      <c r="CO205" s="91" t="str">
        <f>IF(A205="","",(CP205/$BD$4))</f>
        <v/>
      </c>
      <c r="CP205" s="91" t="str">
        <f>IF(A205="","",IF(CJ205="",(AJ205*$BA$4),CJ205))</f>
        <v/>
      </c>
      <c r="CQ205" s="99"/>
      <c r="CR205" s="91">
        <f>AY205-BA205</f>
        <v>0</v>
      </c>
      <c r="CS205" s="168" t="s">
        <v>142</v>
      </c>
      <c r="CT205" s="81"/>
      <c r="CU205" s="192"/>
      <c r="CV205" s="192"/>
      <c r="CW205" s="169"/>
      <c r="CY205" s="83"/>
      <c r="CZ205" s="83"/>
    </row>
    <row r="206" spans="1:104" s="18" customFormat="1" ht="13.8" hidden="1" thickBot="1" x14ac:dyDescent="0.3">
      <c r="A206" s="100"/>
      <c r="B206" s="76" t="str">
        <f t="shared" si="7"/>
        <v/>
      </c>
      <c r="C206" s="77"/>
      <c r="D206" s="83"/>
      <c r="E206" s="83"/>
      <c r="F206" s="83"/>
      <c r="G206" s="76"/>
      <c r="H206" s="76"/>
      <c r="I206" s="76"/>
      <c r="J206" s="78"/>
      <c r="K206" s="78"/>
      <c r="L206" s="78"/>
      <c r="M206" s="221"/>
      <c r="N206" s="78"/>
      <c r="O206" s="78"/>
      <c r="P206" s="76"/>
      <c r="Q206" s="221"/>
      <c r="R206" s="221"/>
      <c r="S206" s="76"/>
      <c r="T206" s="76"/>
      <c r="U206" s="76"/>
      <c r="V206" s="222"/>
      <c r="W206" s="222"/>
      <c r="X206" s="222"/>
      <c r="Y206" s="79"/>
      <c r="Z206" s="79"/>
      <c r="AA206" s="223"/>
      <c r="AB206" s="223"/>
      <c r="AC206" s="76"/>
      <c r="AD206" s="76"/>
      <c r="AE206" s="221"/>
      <c r="AF206" s="221"/>
      <c r="AG206" s="79"/>
      <c r="AH206" s="80">
        <v>3</v>
      </c>
      <c r="AI206" s="81"/>
      <c r="AJ206" s="82"/>
      <c r="AK206" s="83"/>
      <c r="AL206" s="83"/>
      <c r="AM206" s="84"/>
      <c r="AN206" s="84"/>
      <c r="AO206" s="84"/>
      <c r="AP206" s="84"/>
      <c r="AQ206" s="85">
        <f>IF(AP206&lt;AM206,(AP206+1)-AM206,AP206-AM206)</f>
        <v>0</v>
      </c>
      <c r="AR206" s="85">
        <f>IF(AO206&lt;AN206,(AO206+1)-AN206,AO206-AN206)</f>
        <v>0</v>
      </c>
      <c r="AS206" s="86" t="str">
        <f>IF(AR206&lt;&gt;0,1,"")</f>
        <v/>
      </c>
      <c r="AT206" s="87" t="str">
        <f>IF(AM206&lt;&gt;0,AM206-(6/24)+1440,"")</f>
        <v/>
      </c>
      <c r="AU206" s="88"/>
      <c r="AV206" s="89"/>
      <c r="AW206" s="89"/>
      <c r="AX206" s="89"/>
      <c r="AY206" s="88"/>
      <c r="AZ206" s="89"/>
      <c r="BA206" s="88"/>
      <c r="BB206" s="88"/>
      <c r="BC206" s="101"/>
      <c r="BD206" s="89">
        <f>BC206*0.0004536</f>
        <v>0</v>
      </c>
      <c r="BE206" s="91"/>
      <c r="BF206" s="92"/>
      <c r="BG206" s="92"/>
      <c r="BH206" s="80"/>
      <c r="BI206" s="93"/>
      <c r="BJ206" s="93"/>
      <c r="BK206" s="93"/>
      <c r="BL206" s="93"/>
      <c r="BM206" s="94"/>
      <c r="BN206" s="94"/>
      <c r="BO206" s="94"/>
      <c r="BP206" s="95"/>
      <c r="BQ206" s="96"/>
      <c r="BR206" s="96"/>
      <c r="BS206" s="96"/>
      <c r="BT206" s="97"/>
      <c r="BU206" s="98"/>
      <c r="BV206" s="97"/>
      <c r="BW206" s="76"/>
      <c r="BX206" s="76"/>
      <c r="BY206" s="76"/>
      <c r="BZ206" s="76"/>
      <c r="CA206" s="76"/>
      <c r="CB206" s="76"/>
      <c r="CC206" s="76"/>
      <c r="CD206" s="76"/>
      <c r="CE206" s="76"/>
      <c r="CF206" s="76"/>
      <c r="CG206" s="76"/>
      <c r="CH206" s="76"/>
      <c r="CI206" s="212"/>
      <c r="CJ206" s="76"/>
      <c r="CK206" s="89">
        <f>((CJ206/3.8)*6.7)/1000</f>
        <v>0</v>
      </c>
      <c r="CL206" s="76"/>
      <c r="CM206" s="91">
        <f>((CL206*6.7)/1)/1000</f>
        <v>0</v>
      </c>
      <c r="CN206" s="91" t="str">
        <f>IF(A206="","",IF(CK206=0,CM206,CK206)/2.2)</f>
        <v/>
      </c>
      <c r="CO206" s="91" t="str">
        <f>IF(A206="","",(CP206/$BD$4))</f>
        <v/>
      </c>
      <c r="CP206" s="91" t="str">
        <f>IF(A206="","",IF(CJ206="",(AJ206*$BA$4),CJ206))</f>
        <v/>
      </c>
      <c r="CQ206" s="99"/>
      <c r="CR206" s="91">
        <f>AY206-BA206</f>
        <v>0</v>
      </c>
      <c r="CS206" s="76"/>
      <c r="CT206" s="81"/>
      <c r="CU206" s="192"/>
      <c r="CV206" s="192"/>
      <c r="CW206" s="169"/>
      <c r="CY206" s="76"/>
      <c r="CZ206" s="76"/>
    </row>
    <row r="207" spans="1:104" s="18" customFormat="1" ht="13.8" hidden="1" thickBot="1" x14ac:dyDescent="0.3">
      <c r="A207" s="100"/>
      <c r="B207" s="76" t="str">
        <f t="shared" si="7"/>
        <v/>
      </c>
      <c r="C207" s="77"/>
      <c r="D207" s="83"/>
      <c r="E207" s="83"/>
      <c r="F207" s="83"/>
      <c r="G207" s="76"/>
      <c r="H207" s="76"/>
      <c r="I207" s="76"/>
      <c r="J207" s="78"/>
      <c r="K207" s="78"/>
      <c r="L207" s="78"/>
      <c r="M207" s="221"/>
      <c r="N207" s="78"/>
      <c r="O207" s="78"/>
      <c r="P207" s="76"/>
      <c r="Q207" s="221"/>
      <c r="R207" s="221"/>
      <c r="S207" s="76"/>
      <c r="T207" s="76"/>
      <c r="U207" s="76"/>
      <c r="V207" s="222"/>
      <c r="W207" s="222"/>
      <c r="X207" s="222"/>
      <c r="Y207" s="79"/>
      <c r="Z207" s="79"/>
      <c r="AA207" s="223"/>
      <c r="AB207" s="223"/>
      <c r="AC207" s="76"/>
      <c r="AD207" s="76"/>
      <c r="AE207" s="221"/>
      <c r="AF207" s="221"/>
      <c r="AG207" s="79"/>
      <c r="AH207" s="102">
        <v>4</v>
      </c>
      <c r="AI207" s="103"/>
      <c r="AJ207" s="104"/>
      <c r="AK207" s="105"/>
      <c r="AL207" s="106"/>
      <c r="AM207" s="107"/>
      <c r="AN207" s="107"/>
      <c r="AO207" s="107"/>
      <c r="AP207" s="107"/>
      <c r="AQ207" s="108">
        <f>IF(AP207&lt;AM207,(AP207+1)-AM207,AP207-AM207)</f>
        <v>0</v>
      </c>
      <c r="AR207" s="108">
        <f>IF(AO207&lt;AN207,(AO207+1)-AN207,AO207-AN207)</f>
        <v>0</v>
      </c>
      <c r="AS207" s="109" t="str">
        <f>IF(AR207&lt;&gt;0,1,"")</f>
        <v/>
      </c>
      <c r="AT207" s="110" t="str">
        <f>IF(AM207&lt;&gt;0,AM207-(6/24)+1440,"")</f>
        <v/>
      </c>
      <c r="AU207" s="111"/>
      <c r="AV207" s="112"/>
      <c r="AW207" s="112"/>
      <c r="AX207" s="112"/>
      <c r="AY207" s="111"/>
      <c r="AZ207" s="217"/>
      <c r="BA207" s="111"/>
      <c r="BB207" s="111"/>
      <c r="BC207" s="113"/>
      <c r="BD207" s="112">
        <f>BC207*0.0004536</f>
        <v>0</v>
      </c>
      <c r="BE207" s="114"/>
      <c r="BF207" s="115"/>
      <c r="BG207" s="115"/>
      <c r="BH207" s="102"/>
      <c r="BI207" s="116"/>
      <c r="BJ207" s="116"/>
      <c r="BK207" s="116"/>
      <c r="BL207" s="116"/>
      <c r="BM207" s="117"/>
      <c r="BN207" s="117"/>
      <c r="BO207" s="117"/>
      <c r="BP207" s="118"/>
      <c r="BQ207" s="119"/>
      <c r="BR207" s="119"/>
      <c r="BS207" s="119"/>
      <c r="BT207" s="120"/>
      <c r="BU207" s="121"/>
      <c r="BV207" s="120"/>
      <c r="BW207" s="122"/>
      <c r="BX207" s="122"/>
      <c r="BY207" s="122"/>
      <c r="BZ207" s="122"/>
      <c r="CA207" s="122"/>
      <c r="CB207" s="122"/>
      <c r="CC207" s="122"/>
      <c r="CD207" s="122"/>
      <c r="CE207" s="122"/>
      <c r="CF207" s="122"/>
      <c r="CG207" s="122"/>
      <c r="CH207" s="122"/>
      <c r="CI207" s="213"/>
      <c r="CJ207" s="122"/>
      <c r="CK207" s="112">
        <f>((CJ207/3.8)*6.7)/1000</f>
        <v>0</v>
      </c>
      <c r="CL207" s="122"/>
      <c r="CM207" s="114">
        <f>((CL207*6.7)/1)/1000</f>
        <v>0</v>
      </c>
      <c r="CN207" s="114" t="str">
        <f>IF(A207="","",IF(CK207=0,CM207,CK207)/2.2)</f>
        <v/>
      </c>
      <c r="CO207" s="114" t="str">
        <f>IF(A207="","",(CP207/$BD$4))</f>
        <v/>
      </c>
      <c r="CP207" s="114" t="str">
        <f>IF(A207="","",IF(CJ207="",(AJ207*$BA$4),CJ207))</f>
        <v/>
      </c>
      <c r="CQ207" s="123"/>
      <c r="CR207" s="114">
        <f>AY207-BA207</f>
        <v>0</v>
      </c>
      <c r="CS207" s="122"/>
      <c r="CT207" s="202"/>
      <c r="CU207" s="203"/>
      <c r="CV207" s="203"/>
      <c r="CW207" s="204"/>
      <c r="CY207" s="76"/>
      <c r="CZ207" s="76"/>
    </row>
    <row r="208" spans="1:104" s="18" customFormat="1" ht="13.8" hidden="1" thickBot="1" x14ac:dyDescent="0.3">
      <c r="A208" s="124"/>
      <c r="B208" s="125" t="str">
        <f t="shared" si="7"/>
        <v/>
      </c>
      <c r="C208" s="126"/>
      <c r="D208" s="127"/>
      <c r="E208" s="127"/>
      <c r="F208" s="127"/>
      <c r="G208" s="127"/>
      <c r="H208" s="127"/>
      <c r="I208" s="128"/>
      <c r="J208" s="128"/>
      <c r="K208" s="128"/>
      <c r="L208" s="128"/>
      <c r="M208" s="224"/>
      <c r="N208" s="128"/>
      <c r="O208" s="128"/>
      <c r="P208" s="125"/>
      <c r="Q208" s="224"/>
      <c r="R208" s="224"/>
      <c r="S208" s="125"/>
      <c r="T208" s="125"/>
      <c r="U208" s="125"/>
      <c r="V208" s="225"/>
      <c r="W208" s="225"/>
      <c r="X208" s="225"/>
      <c r="Y208" s="129"/>
      <c r="Z208" s="129"/>
      <c r="AA208" s="226"/>
      <c r="AB208" s="226"/>
      <c r="AC208" s="125"/>
      <c r="AD208" s="125"/>
      <c r="AE208" s="224"/>
      <c r="AF208" s="224"/>
      <c r="AG208" s="130"/>
      <c r="AH208" s="238" t="s">
        <v>141</v>
      </c>
      <c r="AI208" s="239"/>
      <c r="AJ208" s="131"/>
      <c r="AK208" s="132"/>
      <c r="AL208" s="132"/>
      <c r="AM208" s="132"/>
      <c r="AN208" s="132"/>
      <c r="AO208" s="132"/>
      <c r="AP208" s="133"/>
      <c r="AQ208" s="133">
        <f>SUM(AQ204:AQ207)</f>
        <v>0.16319444444444453</v>
      </c>
      <c r="AR208" s="133">
        <f>SUM(AR204:AR207)</f>
        <v>0.13194444444444431</v>
      </c>
      <c r="AS208" s="134">
        <f>SUM(AS204:AS207)</f>
        <v>1</v>
      </c>
      <c r="AT208" s="134"/>
      <c r="AU208" s="132"/>
      <c r="AV208" s="135"/>
      <c r="AW208" s="135"/>
      <c r="AX208" s="135"/>
      <c r="AY208" s="132"/>
      <c r="AZ208" s="132"/>
      <c r="BA208" s="132"/>
      <c r="BB208" s="132"/>
      <c r="BC208" s="136"/>
      <c r="BD208" s="135"/>
      <c r="BE208" s="135"/>
      <c r="BF208" s="137"/>
      <c r="BG208" s="137"/>
      <c r="BH208" s="239"/>
      <c r="BI208" s="239"/>
      <c r="BJ208" s="239"/>
      <c r="BK208" s="138"/>
      <c r="BL208" s="138"/>
      <c r="BM208" s="138"/>
      <c r="BN208" s="138"/>
      <c r="BO208" s="138"/>
      <c r="BP208" s="139"/>
      <c r="BQ208" s="139"/>
      <c r="BR208" s="139"/>
      <c r="BS208" s="139"/>
      <c r="BT208" s="140"/>
      <c r="BU208" s="140"/>
      <c r="BV208" s="140"/>
      <c r="BW208" s="132"/>
      <c r="BX208" s="132"/>
      <c r="BY208" s="132"/>
      <c r="BZ208" s="132"/>
      <c r="CA208" s="132"/>
      <c r="CB208" s="132"/>
      <c r="CC208" s="132"/>
      <c r="CD208" s="132"/>
      <c r="CE208" s="132"/>
      <c r="CF208" s="132"/>
      <c r="CG208" s="132"/>
      <c r="CH208" s="132"/>
      <c r="CI208" s="214"/>
      <c r="CJ208" s="132"/>
      <c r="CK208" s="135">
        <f>SUM(CK204:CK207)</f>
        <v>0</v>
      </c>
      <c r="CL208" s="132"/>
      <c r="CM208" s="135">
        <f>SUM(CM204:CM207)</f>
        <v>37.0443</v>
      </c>
      <c r="CN208" s="135">
        <f>SUM(CN204:CN207)</f>
        <v>16.838318181818181</v>
      </c>
      <c r="CO208" s="135">
        <f>SUM(CO204:CO207)</f>
        <v>493689.3661695093</v>
      </c>
      <c r="CP208" s="135">
        <f>SUM(CP204:CP207)</f>
        <v>1876056.5119999999</v>
      </c>
      <c r="CQ208" s="135">
        <f>SUM(CQ204:CQ207)</f>
        <v>3.8318181818180364E-2</v>
      </c>
      <c r="CR208" s="132"/>
      <c r="CS208" s="132"/>
      <c r="CT208" s="132"/>
      <c r="CU208" s="132"/>
      <c r="CV208" s="132"/>
      <c r="CW208" s="141"/>
      <c r="CY208" s="214"/>
      <c r="CZ208" s="214"/>
    </row>
    <row r="209" spans="1:104" s="18" customFormat="1" x14ac:dyDescent="0.25">
      <c r="A209" s="272">
        <v>3855</v>
      </c>
      <c r="B209" s="51" t="str">
        <f t="shared" si="7"/>
        <v>3855-4167-1</v>
      </c>
      <c r="C209" s="52">
        <v>75</v>
      </c>
      <c r="D209" s="53" t="s">
        <v>253</v>
      </c>
      <c r="E209" s="53" t="s">
        <v>278</v>
      </c>
      <c r="F209" s="53" t="s">
        <v>402</v>
      </c>
      <c r="G209" s="53" t="s">
        <v>274</v>
      </c>
      <c r="H209" s="53"/>
      <c r="I209" s="70"/>
      <c r="J209" s="54"/>
      <c r="K209" s="54"/>
      <c r="L209" s="54"/>
      <c r="M209" s="218"/>
      <c r="N209" s="54"/>
      <c r="O209" s="54"/>
      <c r="P209" s="51"/>
      <c r="Q209" s="218"/>
      <c r="R209" s="218"/>
      <c r="S209" s="51"/>
      <c r="T209" s="51"/>
      <c r="U209" s="51"/>
      <c r="V209" s="219"/>
      <c r="W209" s="219"/>
      <c r="X209" s="220"/>
      <c r="Y209" s="55"/>
      <c r="Z209" s="55"/>
      <c r="AA209" s="219"/>
      <c r="AB209" s="219"/>
      <c r="AC209" s="51"/>
      <c r="AD209" s="51"/>
      <c r="AE209" s="218"/>
      <c r="AF209" s="218"/>
      <c r="AG209" s="55"/>
      <c r="AH209" s="56">
        <v>1</v>
      </c>
      <c r="AI209" s="57">
        <v>44346</v>
      </c>
      <c r="AJ209" s="58" t="s">
        <v>355</v>
      </c>
      <c r="AK209" s="59" t="s">
        <v>208</v>
      </c>
      <c r="AL209" s="59" t="s">
        <v>346</v>
      </c>
      <c r="AM209" s="60">
        <v>0.20833333333333334</v>
      </c>
      <c r="AN209" s="60">
        <v>0.21875</v>
      </c>
      <c r="AO209" s="60">
        <v>0.31944444444444448</v>
      </c>
      <c r="AP209" s="60">
        <v>0.33333333333333331</v>
      </c>
      <c r="AQ209" s="61">
        <f>IF(AP209&lt;AM209,(AP209+1)-AM209,AP209-AM209)</f>
        <v>0.12499999999999997</v>
      </c>
      <c r="AR209" s="61">
        <f>IF(AO209&lt;AN209,(AO209+1)-AN209,AO209-AN209)</f>
        <v>0.10069444444444448</v>
      </c>
      <c r="AS209" s="62">
        <f>IF(AR209&lt;&gt;0,1,"")</f>
        <v>1</v>
      </c>
      <c r="AT209" s="63">
        <f>IF(AM209&lt;&gt;0,AM209-(6/24)+1440,"")</f>
        <v>1439.9583333333333</v>
      </c>
      <c r="AU209" s="88">
        <v>17.5</v>
      </c>
      <c r="AV209" s="65"/>
      <c r="AW209" s="65"/>
      <c r="AX209" s="65"/>
      <c r="AY209" s="64">
        <v>24.2</v>
      </c>
      <c r="AZ209" s="216"/>
      <c r="BA209" s="88">
        <v>9.6</v>
      </c>
      <c r="BB209" s="66"/>
      <c r="BC209" s="90" t="s">
        <v>681</v>
      </c>
      <c r="BD209" s="89">
        <f>BC209*0.0004536</f>
        <v>39.957170400000003</v>
      </c>
      <c r="BE209" s="67"/>
      <c r="BF209" s="68"/>
      <c r="BG209" s="68"/>
      <c r="BH209" s="69">
        <v>3</v>
      </c>
      <c r="BI209" s="70"/>
      <c r="BJ209" s="70"/>
      <c r="BK209" s="70"/>
      <c r="BL209" s="70"/>
      <c r="BM209" s="71"/>
      <c r="BN209" s="71"/>
      <c r="BO209" s="71"/>
      <c r="BP209" s="72">
        <v>3</v>
      </c>
      <c r="BQ209" s="73"/>
      <c r="BR209" s="73"/>
      <c r="BS209" s="73"/>
      <c r="BT209" s="74"/>
      <c r="BU209" s="75"/>
      <c r="BV209" s="74"/>
      <c r="BW209" s="51"/>
      <c r="BX209" s="51"/>
      <c r="BY209" s="51"/>
      <c r="BZ209" s="51"/>
      <c r="CA209" s="51"/>
      <c r="CB209" s="51"/>
      <c r="CC209" s="51"/>
      <c r="CD209" s="51"/>
      <c r="CE209" s="51"/>
      <c r="CF209" s="51"/>
      <c r="CG209" s="51"/>
      <c r="CH209" s="51"/>
      <c r="CI209" s="212">
        <v>37.762</v>
      </c>
      <c r="CJ209" s="51"/>
      <c r="CK209" s="65">
        <f>((CJ209/3.8)*6.7)/1000</f>
        <v>0</v>
      </c>
      <c r="CL209" s="51">
        <v>5785</v>
      </c>
      <c r="CM209" s="67">
        <f>((CL209*6.7)/1)/1000</f>
        <v>38.759500000000003</v>
      </c>
      <c r="CN209" s="67">
        <f>IF(A209="","",IF(CK209=0,CM209,CK209)/2.2)</f>
        <v>17.617954545454545</v>
      </c>
      <c r="CO209" s="67">
        <f>IF(A209="","",(CP209/$BD$4))</f>
        <v>497389.64913644711</v>
      </c>
      <c r="CP209" s="67">
        <f>IF(A209="","",IF(CJ209="",(AJ209*$BA$4),CJ209))</f>
        <v>1890117.8639999998</v>
      </c>
      <c r="CQ209" s="64">
        <f>CN209-AU209</f>
        <v>0.11795454545454476</v>
      </c>
      <c r="CR209" s="67">
        <f>AY209-BA209</f>
        <v>14.6</v>
      </c>
      <c r="CS209" s="155" t="s">
        <v>633</v>
      </c>
      <c r="CT209" s="199"/>
      <c r="CU209" s="200"/>
      <c r="CV209" s="200"/>
      <c r="CW209" s="201"/>
      <c r="CY209" s="228" t="s">
        <v>697</v>
      </c>
      <c r="CZ209" s="228"/>
    </row>
    <row r="210" spans="1:104" s="18" customFormat="1" ht="13.8" thickBot="1" x14ac:dyDescent="0.3">
      <c r="A210" s="271">
        <v>3855</v>
      </c>
      <c r="B210" s="76" t="str">
        <f t="shared" si="7"/>
        <v>3855-4170-2</v>
      </c>
      <c r="C210" s="77">
        <v>75</v>
      </c>
      <c r="D210" s="83" t="s">
        <v>253</v>
      </c>
      <c r="E210" s="83" t="s">
        <v>278</v>
      </c>
      <c r="F210" s="83" t="s">
        <v>402</v>
      </c>
      <c r="G210" s="83" t="s">
        <v>274</v>
      </c>
      <c r="H210" s="76"/>
      <c r="I210" s="76"/>
      <c r="J210" s="78"/>
      <c r="K210" s="78"/>
      <c r="L210" s="78"/>
      <c r="M210" s="221"/>
      <c r="N210" s="78"/>
      <c r="O210" s="78"/>
      <c r="P210" s="76"/>
      <c r="Q210" s="221"/>
      <c r="R210" s="221"/>
      <c r="S210" s="76"/>
      <c r="T210" s="76"/>
      <c r="U210" s="76"/>
      <c r="V210" s="222"/>
      <c r="W210" s="222"/>
      <c r="X210" s="222"/>
      <c r="Y210" s="79"/>
      <c r="Z210" s="79"/>
      <c r="AA210" s="223"/>
      <c r="AB210" s="223"/>
      <c r="AC210" s="76"/>
      <c r="AD210" s="76"/>
      <c r="AE210" s="221"/>
      <c r="AF210" s="221"/>
      <c r="AG210" s="79"/>
      <c r="AH210" s="80">
        <v>2</v>
      </c>
      <c r="AI210" s="81">
        <v>44346</v>
      </c>
      <c r="AJ210" s="82" t="s">
        <v>481</v>
      </c>
      <c r="AK210" s="83" t="s">
        <v>346</v>
      </c>
      <c r="AL210" s="83" t="s">
        <v>208</v>
      </c>
      <c r="AM210" s="84">
        <v>0.4375</v>
      </c>
      <c r="AN210" s="84">
        <v>0.44791666666666669</v>
      </c>
      <c r="AO210" s="84">
        <v>0.54513888888888895</v>
      </c>
      <c r="AP210" s="84">
        <v>0.54861111111111105</v>
      </c>
      <c r="AQ210" s="229">
        <f>IF(AP210&lt;AM210,(AP210+1)-AM210,AP210-AM210)</f>
        <v>0.11111111111111105</v>
      </c>
      <c r="AR210" s="231">
        <f>IF(AO210&lt;AN210,(AO210+1)-AN210,AO210-AN210)</f>
        <v>9.7222222222222265E-2</v>
      </c>
      <c r="AS210" s="86">
        <f>IF(AR210&lt;&gt;0,1,"")</f>
        <v>1</v>
      </c>
      <c r="AT210" s="87">
        <f>IF(AM210&lt;&gt;0,AM210-(6/24)+1440,"")</f>
        <v>1440.1875</v>
      </c>
      <c r="AU210" s="230">
        <v>10.3</v>
      </c>
      <c r="AV210" s="89"/>
      <c r="AW210" s="89"/>
      <c r="AX210" s="89"/>
      <c r="AY210" s="88">
        <v>20</v>
      </c>
      <c r="AZ210" s="89"/>
      <c r="BA210" s="88">
        <v>6</v>
      </c>
      <c r="BB210" s="88"/>
      <c r="BC210" s="90" t="s">
        <v>682</v>
      </c>
      <c r="BD210" s="89">
        <f>BC210*0.0004536</f>
        <v>36.5705928</v>
      </c>
      <c r="BE210" s="91"/>
      <c r="BF210" s="92"/>
      <c r="BG210" s="92"/>
      <c r="BH210" s="80">
        <v>4</v>
      </c>
      <c r="BI210" s="93"/>
      <c r="BJ210" s="93"/>
      <c r="BK210" s="93"/>
      <c r="BL210" s="93"/>
      <c r="BM210" s="94"/>
      <c r="BN210" s="94"/>
      <c r="BO210" s="94"/>
      <c r="BP210" s="95">
        <v>4</v>
      </c>
      <c r="BQ210" s="96"/>
      <c r="BR210" s="96"/>
      <c r="BS210" s="96"/>
      <c r="BT210" s="97"/>
      <c r="BU210" s="98"/>
      <c r="BV210" s="97"/>
      <c r="BW210" s="76"/>
      <c r="BX210" s="76"/>
      <c r="BY210" s="76"/>
      <c r="BZ210" s="76"/>
      <c r="CA210" s="76"/>
      <c r="CB210" s="76"/>
      <c r="CC210" s="76"/>
      <c r="CD210" s="76"/>
      <c r="CE210" s="76"/>
      <c r="CF210" s="76"/>
      <c r="CG210" s="76"/>
      <c r="CH210" s="76"/>
      <c r="CI210" s="212">
        <v>36.646999999999998</v>
      </c>
      <c r="CJ210" s="76">
        <v>12940</v>
      </c>
      <c r="CK210" s="89">
        <f>((CJ210/3.8)*6.7)/1000</f>
        <v>22.815263157894741</v>
      </c>
      <c r="CL210" s="76"/>
      <c r="CM210" s="91">
        <f>((CL210*6.7)/1)/1000</f>
        <v>0</v>
      </c>
      <c r="CN210" s="91">
        <f>IF(A210="","",IF(CK210=0,CM210,CK210)/2.2)</f>
        <v>10.370574162679427</v>
      </c>
      <c r="CO210" s="91">
        <f>IF(A210="","",(CP210/$BD$4))</f>
        <v>3405.1961427446863</v>
      </c>
      <c r="CP210" s="91">
        <f>IF(A210="","",IF(CJ210="",(AJ210*$BA$4),CJ210))</f>
        <v>12940</v>
      </c>
      <c r="CQ210" s="99">
        <f>CN210-AU210</f>
        <v>7.0574162679426067E-2</v>
      </c>
      <c r="CR210" s="91">
        <f>AY210-BA210</f>
        <v>14</v>
      </c>
      <c r="CS210" s="168" t="s">
        <v>633</v>
      </c>
      <c r="CT210" s="81"/>
      <c r="CU210" s="192"/>
      <c r="CV210" s="192"/>
      <c r="CW210" s="169"/>
      <c r="CY210" s="83" t="s">
        <v>697</v>
      </c>
      <c r="CZ210" s="83"/>
    </row>
    <row r="211" spans="1:104" s="18" customFormat="1" ht="13.8" hidden="1" thickBot="1" x14ac:dyDescent="0.3">
      <c r="A211" s="100"/>
      <c r="B211" s="76" t="str">
        <f t="shared" si="7"/>
        <v/>
      </c>
      <c r="C211" s="77"/>
      <c r="D211" s="83"/>
      <c r="E211" s="83"/>
      <c r="F211" s="83"/>
      <c r="G211" s="76"/>
      <c r="H211" s="76"/>
      <c r="I211" s="76"/>
      <c r="J211" s="78"/>
      <c r="K211" s="78"/>
      <c r="L211" s="78"/>
      <c r="M211" s="221"/>
      <c r="N211" s="78"/>
      <c r="O211" s="78"/>
      <c r="P211" s="76"/>
      <c r="Q211" s="221"/>
      <c r="R211" s="221"/>
      <c r="S211" s="76"/>
      <c r="T211" s="76"/>
      <c r="U211" s="76"/>
      <c r="V211" s="222"/>
      <c r="W211" s="222"/>
      <c r="X211" s="222"/>
      <c r="Y211" s="79"/>
      <c r="Z211" s="79"/>
      <c r="AA211" s="223"/>
      <c r="AB211" s="223"/>
      <c r="AC211" s="76"/>
      <c r="AD211" s="76"/>
      <c r="AE211" s="221"/>
      <c r="AF211" s="221"/>
      <c r="AG211" s="79"/>
      <c r="AH211" s="80">
        <v>3</v>
      </c>
      <c r="AI211" s="81"/>
      <c r="AJ211" s="82"/>
      <c r="AK211" s="83"/>
      <c r="AL211" s="83"/>
      <c r="AM211" s="84"/>
      <c r="AN211" s="84"/>
      <c r="AO211" s="84"/>
      <c r="AP211" s="84"/>
      <c r="AQ211" s="85">
        <f>IF(AP211&lt;AM211,(AP211+1)-AM211,AP211-AM211)</f>
        <v>0</v>
      </c>
      <c r="AR211" s="85">
        <f>IF(AO211&lt;AN211,(AO211+1)-AN211,AO211-AN211)</f>
        <v>0</v>
      </c>
      <c r="AS211" s="86" t="str">
        <f>IF(AR211&lt;&gt;0,1,"")</f>
        <v/>
      </c>
      <c r="AT211" s="87" t="str">
        <f>IF(AM211&lt;&gt;0,AM211-(6/24)+1440,"")</f>
        <v/>
      </c>
      <c r="AU211" s="88"/>
      <c r="AV211" s="89"/>
      <c r="AW211" s="89"/>
      <c r="AX211" s="89"/>
      <c r="AY211" s="88"/>
      <c r="AZ211" s="89"/>
      <c r="BA211" s="88"/>
      <c r="BB211" s="88"/>
      <c r="BC211" s="101"/>
      <c r="BD211" s="89">
        <f>BC211*0.0004536</f>
        <v>0</v>
      </c>
      <c r="BE211" s="91"/>
      <c r="BF211" s="92"/>
      <c r="BG211" s="92"/>
      <c r="BH211" s="80"/>
      <c r="BI211" s="93"/>
      <c r="BJ211" s="93"/>
      <c r="BK211" s="93"/>
      <c r="BL211" s="93"/>
      <c r="BM211" s="94"/>
      <c r="BN211" s="94"/>
      <c r="BO211" s="94"/>
      <c r="BP211" s="95"/>
      <c r="BQ211" s="96"/>
      <c r="BR211" s="96"/>
      <c r="BS211" s="96"/>
      <c r="BT211" s="97"/>
      <c r="BU211" s="98"/>
      <c r="BV211" s="97"/>
      <c r="BW211" s="76"/>
      <c r="BX211" s="76"/>
      <c r="BY211" s="76"/>
      <c r="BZ211" s="76"/>
      <c r="CA211" s="76"/>
      <c r="CB211" s="76"/>
      <c r="CC211" s="76"/>
      <c r="CD211" s="76"/>
      <c r="CE211" s="76"/>
      <c r="CF211" s="76"/>
      <c r="CG211" s="76"/>
      <c r="CH211" s="76"/>
      <c r="CI211" s="212"/>
      <c r="CJ211" s="76"/>
      <c r="CK211" s="89">
        <f>((CJ211/3.8)*6.7)/1000</f>
        <v>0</v>
      </c>
      <c r="CL211" s="76"/>
      <c r="CM211" s="91">
        <f>((CL211*6.7)/1)/1000</f>
        <v>0</v>
      </c>
      <c r="CN211" s="91" t="str">
        <f>IF(A211="","",IF(CK211=0,CM211,CK211)/2.2)</f>
        <v/>
      </c>
      <c r="CO211" s="91" t="str">
        <f>IF(A211="","",(CP211/$BD$4))</f>
        <v/>
      </c>
      <c r="CP211" s="91" t="str">
        <f>IF(A211="","",IF(CJ211="",(AJ211*$BA$4),CJ211))</f>
        <v/>
      </c>
      <c r="CQ211" s="99"/>
      <c r="CR211" s="91">
        <f>AY211-BA211</f>
        <v>0</v>
      </c>
      <c r="CS211" s="76" t="s">
        <v>142</v>
      </c>
      <c r="CT211" s="81"/>
      <c r="CU211" s="192"/>
      <c r="CV211" s="192"/>
      <c r="CW211" s="169"/>
      <c r="CY211" s="76"/>
      <c r="CZ211" s="76"/>
    </row>
    <row r="212" spans="1:104" s="18" customFormat="1" ht="13.8" hidden="1" thickBot="1" x14ac:dyDescent="0.3">
      <c r="A212" s="100"/>
      <c r="B212" s="76" t="str">
        <f t="shared" si="7"/>
        <v/>
      </c>
      <c r="C212" s="77"/>
      <c r="D212" s="83"/>
      <c r="E212" s="83"/>
      <c r="F212" s="83"/>
      <c r="G212" s="76"/>
      <c r="H212" s="76"/>
      <c r="I212" s="76"/>
      <c r="J212" s="78"/>
      <c r="K212" s="78"/>
      <c r="L212" s="78"/>
      <c r="M212" s="221"/>
      <c r="N212" s="78"/>
      <c r="O212" s="78"/>
      <c r="P212" s="76"/>
      <c r="Q212" s="221"/>
      <c r="R212" s="221"/>
      <c r="S212" s="76"/>
      <c r="T212" s="76"/>
      <c r="U212" s="76"/>
      <c r="V212" s="222"/>
      <c r="W212" s="222"/>
      <c r="X212" s="222"/>
      <c r="Y212" s="79"/>
      <c r="Z212" s="79"/>
      <c r="AA212" s="223"/>
      <c r="AB212" s="223"/>
      <c r="AC212" s="76"/>
      <c r="AD212" s="76"/>
      <c r="AE212" s="221"/>
      <c r="AF212" s="221"/>
      <c r="AG212" s="79"/>
      <c r="AH212" s="102">
        <v>4</v>
      </c>
      <c r="AI212" s="103"/>
      <c r="AJ212" s="104"/>
      <c r="AK212" s="105"/>
      <c r="AL212" s="106"/>
      <c r="AM212" s="107"/>
      <c r="AN212" s="107"/>
      <c r="AO212" s="107"/>
      <c r="AP212" s="107"/>
      <c r="AQ212" s="108">
        <f>IF(AP212&lt;AM212,(AP212+1)-AM212,AP212-AM212)</f>
        <v>0</v>
      </c>
      <c r="AR212" s="108">
        <f>IF(AO212&lt;AN212,(AO212+1)-AN212,AO212-AN212)</f>
        <v>0</v>
      </c>
      <c r="AS212" s="109" t="str">
        <f>IF(AR212&lt;&gt;0,1,"")</f>
        <v/>
      </c>
      <c r="AT212" s="110" t="str">
        <f>IF(AM212&lt;&gt;0,AM212-(6/24)+1440,"")</f>
        <v/>
      </c>
      <c r="AU212" s="111"/>
      <c r="AV212" s="112"/>
      <c r="AW212" s="112"/>
      <c r="AX212" s="112"/>
      <c r="AY212" s="111"/>
      <c r="AZ212" s="217"/>
      <c r="BA212" s="111"/>
      <c r="BB212" s="111"/>
      <c r="BC212" s="113"/>
      <c r="BD212" s="112">
        <f>BC212*0.0004536</f>
        <v>0</v>
      </c>
      <c r="BE212" s="114"/>
      <c r="BF212" s="115"/>
      <c r="BG212" s="115"/>
      <c r="BH212" s="102"/>
      <c r="BI212" s="116"/>
      <c r="BJ212" s="116"/>
      <c r="BK212" s="116"/>
      <c r="BL212" s="116"/>
      <c r="BM212" s="117"/>
      <c r="BN212" s="117"/>
      <c r="BO212" s="117"/>
      <c r="BP212" s="118"/>
      <c r="BQ212" s="119"/>
      <c r="BR212" s="119"/>
      <c r="BS212" s="119"/>
      <c r="BT212" s="120"/>
      <c r="BU212" s="121"/>
      <c r="BV212" s="120"/>
      <c r="BW212" s="122"/>
      <c r="BX212" s="122"/>
      <c r="BY212" s="122"/>
      <c r="BZ212" s="122"/>
      <c r="CA212" s="122"/>
      <c r="CB212" s="122"/>
      <c r="CC212" s="122"/>
      <c r="CD212" s="122"/>
      <c r="CE212" s="122"/>
      <c r="CF212" s="122"/>
      <c r="CG212" s="122"/>
      <c r="CH212" s="122"/>
      <c r="CI212" s="213"/>
      <c r="CJ212" s="122"/>
      <c r="CK212" s="112">
        <f>((CJ212/3.8)*6.7)/1000</f>
        <v>0</v>
      </c>
      <c r="CL212" s="122"/>
      <c r="CM212" s="114">
        <f>((CL212*6.7)/1)/1000</f>
        <v>0</v>
      </c>
      <c r="CN212" s="114" t="str">
        <f>IF(A212="","",IF(CK212=0,CM212,CK212)/2.2)</f>
        <v/>
      </c>
      <c r="CO212" s="114" t="str">
        <f>IF(A212="","",(CP212/$BD$4))</f>
        <v/>
      </c>
      <c r="CP212" s="114" t="str">
        <f>IF(A212="","",IF(CJ212="",(AJ212*$BA$4),CJ212))</f>
        <v/>
      </c>
      <c r="CQ212" s="123"/>
      <c r="CR212" s="114">
        <f>AY212-BA212</f>
        <v>0</v>
      </c>
      <c r="CS212" s="122"/>
      <c r="CT212" s="202"/>
      <c r="CU212" s="203"/>
      <c r="CV212" s="203"/>
      <c r="CW212" s="204"/>
      <c r="CY212" s="76"/>
      <c r="CZ212" s="76"/>
    </row>
    <row r="213" spans="1:104" s="18" customFormat="1" ht="13.8" hidden="1" thickBot="1" x14ac:dyDescent="0.3">
      <c r="A213" s="124"/>
      <c r="B213" s="125" t="str">
        <f t="shared" si="7"/>
        <v/>
      </c>
      <c r="C213" s="126"/>
      <c r="D213" s="127"/>
      <c r="E213" s="127"/>
      <c r="F213" s="127"/>
      <c r="G213" s="127"/>
      <c r="H213" s="127"/>
      <c r="I213" s="128"/>
      <c r="J213" s="128"/>
      <c r="K213" s="128"/>
      <c r="L213" s="128"/>
      <c r="M213" s="224"/>
      <c r="N213" s="128"/>
      <c r="O213" s="128"/>
      <c r="P213" s="125"/>
      <c r="Q213" s="224"/>
      <c r="R213" s="224"/>
      <c r="S213" s="125"/>
      <c r="T213" s="125"/>
      <c r="U213" s="125"/>
      <c r="V213" s="225"/>
      <c r="W213" s="225"/>
      <c r="X213" s="225"/>
      <c r="Y213" s="129"/>
      <c r="Z213" s="129"/>
      <c r="AA213" s="226"/>
      <c r="AB213" s="226"/>
      <c r="AC213" s="125"/>
      <c r="AD213" s="125"/>
      <c r="AE213" s="224"/>
      <c r="AF213" s="224"/>
      <c r="AG213" s="130"/>
      <c r="AH213" s="238" t="s">
        <v>141</v>
      </c>
      <c r="AI213" s="239"/>
      <c r="AJ213" s="131"/>
      <c r="AK213" s="132"/>
      <c r="AL213" s="132"/>
      <c r="AM213" s="132"/>
      <c r="AN213" s="132"/>
      <c r="AO213" s="132"/>
      <c r="AP213" s="133"/>
      <c r="AQ213" s="133">
        <f>SUM(AQ209:AQ212)</f>
        <v>0.23611111111111102</v>
      </c>
      <c r="AR213" s="133">
        <f>SUM(AR209:AR212)</f>
        <v>0.19791666666666674</v>
      </c>
      <c r="AS213" s="134">
        <f>SUM(AS209:AS212)</f>
        <v>2</v>
      </c>
      <c r="AT213" s="134"/>
      <c r="AU213" s="132"/>
      <c r="AV213" s="135"/>
      <c r="AW213" s="135"/>
      <c r="AX213" s="135"/>
      <c r="AY213" s="132"/>
      <c r="AZ213" s="132"/>
      <c r="BA213" s="132"/>
      <c r="BB213" s="132"/>
      <c r="BC213" s="136"/>
      <c r="BD213" s="135"/>
      <c r="BE213" s="135"/>
      <c r="BF213" s="137"/>
      <c r="BG213" s="137"/>
      <c r="BH213" s="239"/>
      <c r="BI213" s="239"/>
      <c r="BJ213" s="239"/>
      <c r="BK213" s="138"/>
      <c r="BL213" s="138"/>
      <c r="BM213" s="138"/>
      <c r="BN213" s="138"/>
      <c r="BO213" s="138"/>
      <c r="BP213" s="139"/>
      <c r="BQ213" s="139"/>
      <c r="BR213" s="139"/>
      <c r="BS213" s="139"/>
      <c r="BT213" s="140"/>
      <c r="BU213" s="140"/>
      <c r="BV213" s="140"/>
      <c r="BW213" s="132"/>
      <c r="BX213" s="132"/>
      <c r="BY213" s="132"/>
      <c r="BZ213" s="132"/>
      <c r="CA213" s="132"/>
      <c r="CB213" s="132"/>
      <c r="CC213" s="132"/>
      <c r="CD213" s="132"/>
      <c r="CE213" s="132"/>
      <c r="CF213" s="132"/>
      <c r="CG213" s="132"/>
      <c r="CH213" s="132"/>
      <c r="CI213" s="214"/>
      <c r="CJ213" s="132"/>
      <c r="CK213" s="135">
        <f>SUM(CK209:CK212)</f>
        <v>22.815263157894741</v>
      </c>
      <c r="CL213" s="132"/>
      <c r="CM213" s="135">
        <f>SUM(CM209:CM212)</f>
        <v>38.759500000000003</v>
      </c>
      <c r="CN213" s="135">
        <f>SUM(CN209:CN212)</f>
        <v>27.98852870813397</v>
      </c>
      <c r="CO213" s="135">
        <f>SUM(CO209:CO212)</f>
        <v>500794.8452791918</v>
      </c>
      <c r="CP213" s="135">
        <f>SUM(CP209:CP212)</f>
        <v>1903057.8639999998</v>
      </c>
      <c r="CQ213" s="135">
        <f>SUM(CQ209:CQ212)</f>
        <v>0.18852870813397082</v>
      </c>
      <c r="CR213" s="132"/>
      <c r="CS213" s="132"/>
      <c r="CT213" s="132"/>
      <c r="CU213" s="132"/>
      <c r="CV213" s="132"/>
      <c r="CW213" s="141"/>
      <c r="CY213" s="214"/>
      <c r="CZ213" s="214"/>
    </row>
    <row r="214" spans="1:104" s="18" customFormat="1" x14ac:dyDescent="0.25">
      <c r="A214" s="50">
        <v>3856</v>
      </c>
      <c r="B214" s="51" t="str">
        <f t="shared" si="7"/>
        <v>3856-4137-1</v>
      </c>
      <c r="C214" s="52">
        <v>75</v>
      </c>
      <c r="D214" s="53" t="s">
        <v>245</v>
      </c>
      <c r="E214" s="53" t="s">
        <v>354</v>
      </c>
      <c r="F214" s="53" t="s">
        <v>247</v>
      </c>
      <c r="G214" s="53" t="s">
        <v>652</v>
      </c>
      <c r="H214" s="53"/>
      <c r="I214" s="70"/>
      <c r="J214" s="54"/>
      <c r="K214" s="54"/>
      <c r="L214" s="54"/>
      <c r="M214" s="218"/>
      <c r="N214" s="54"/>
      <c r="O214" s="54"/>
      <c r="P214" s="51"/>
      <c r="Q214" s="218"/>
      <c r="R214" s="218"/>
      <c r="S214" s="51"/>
      <c r="T214" s="51"/>
      <c r="U214" s="51"/>
      <c r="V214" s="219"/>
      <c r="W214" s="219"/>
      <c r="X214" s="220"/>
      <c r="Y214" s="55"/>
      <c r="Z214" s="55"/>
      <c r="AA214" s="219"/>
      <c r="AB214" s="219"/>
      <c r="AC214" s="51"/>
      <c r="AD214" s="51"/>
      <c r="AE214" s="218"/>
      <c r="AF214" s="218"/>
      <c r="AG214" s="55"/>
      <c r="AH214" s="56">
        <v>1</v>
      </c>
      <c r="AI214" s="57">
        <v>44346</v>
      </c>
      <c r="AJ214" s="58" t="s">
        <v>298</v>
      </c>
      <c r="AK214" s="59" t="s">
        <v>208</v>
      </c>
      <c r="AL214" s="59" t="s">
        <v>216</v>
      </c>
      <c r="AM214" s="60">
        <v>0.60763888888888895</v>
      </c>
      <c r="AN214" s="60">
        <v>0.61805555555555558</v>
      </c>
      <c r="AO214" s="60">
        <v>0.75347222222222221</v>
      </c>
      <c r="AP214" s="60">
        <v>0.76041666666666663</v>
      </c>
      <c r="AQ214" s="61">
        <f>IF(AP214&lt;AM214,(AP214+1)-AM214,AP214-AM214)</f>
        <v>0.15277777777777768</v>
      </c>
      <c r="AR214" s="61">
        <f>IF(AO214&lt;AN214,(AO214+1)-AN214,AO214-AN214)</f>
        <v>0.13541666666666663</v>
      </c>
      <c r="AS214" s="62">
        <f>IF(AR214&lt;&gt;0,1,"")</f>
        <v>1</v>
      </c>
      <c r="AT214" s="63">
        <f>IF(AM214&lt;&gt;0,AM214-(6/24)+1440,"")</f>
        <v>1440.3576388888889</v>
      </c>
      <c r="AU214" s="254">
        <v>18.09</v>
      </c>
      <c r="AV214" s="65"/>
      <c r="AW214" s="65"/>
      <c r="AX214" s="65"/>
      <c r="AY214" s="64">
        <v>24.2</v>
      </c>
      <c r="AZ214" s="216"/>
      <c r="BA214" s="88">
        <v>7.2</v>
      </c>
      <c r="BB214" s="66"/>
      <c r="BC214" s="90" t="s">
        <v>683</v>
      </c>
      <c r="BD214" s="89">
        <f>BC214*0.0004536</f>
        <v>18.2655648</v>
      </c>
      <c r="BE214" s="67"/>
      <c r="BF214" s="68"/>
      <c r="BG214" s="68"/>
      <c r="BH214" s="69">
        <v>3</v>
      </c>
      <c r="BI214" s="70"/>
      <c r="BJ214" s="70"/>
      <c r="BK214" s="70"/>
      <c r="BL214" s="70"/>
      <c r="BM214" s="71"/>
      <c r="BN214" s="71"/>
      <c r="BO214" s="71"/>
      <c r="BP214" s="72">
        <v>3</v>
      </c>
      <c r="BQ214" s="73"/>
      <c r="BR214" s="73"/>
      <c r="BS214" s="73"/>
      <c r="BT214" s="74"/>
      <c r="BU214" s="75"/>
      <c r="BV214" s="74"/>
      <c r="BW214" s="51"/>
      <c r="BX214" s="51"/>
      <c r="BY214" s="51"/>
      <c r="BZ214" s="51"/>
      <c r="CA214" s="51"/>
      <c r="CB214" s="51"/>
      <c r="CC214" s="51"/>
      <c r="CD214" s="51"/>
      <c r="CE214" s="51"/>
      <c r="CF214" s="51"/>
      <c r="CG214" s="51"/>
      <c r="CH214" s="51"/>
      <c r="CI214" s="212">
        <v>18.303999999999998</v>
      </c>
      <c r="CJ214" s="51"/>
      <c r="CK214" s="65">
        <f>((CJ214/3.8)*6.7)/1000</f>
        <v>0</v>
      </c>
      <c r="CL214" s="51">
        <v>5940</v>
      </c>
      <c r="CM214" s="67">
        <f>((CL214*6.7)/1)/1000</f>
        <v>39.798000000000002</v>
      </c>
      <c r="CN214" s="67">
        <f>IF(A214="","",IF(CK214=0,CM214,CK214)/2.2)</f>
        <v>18.09</v>
      </c>
      <c r="CO214" s="67">
        <f>IF(A214="","",(CP214/$BD$4))</f>
        <v>493808.73013618472</v>
      </c>
      <c r="CP214" s="67">
        <f>IF(A214="","",IF(CJ214="",(AJ214*$BA$4),CJ214))</f>
        <v>1876510.1040000001</v>
      </c>
      <c r="CQ214" s="251">
        <f>CN214-AU214</f>
        <v>0</v>
      </c>
      <c r="CR214" s="67">
        <f>AY214-BA214</f>
        <v>17</v>
      </c>
      <c r="CS214" s="155"/>
      <c r="CT214" s="199"/>
      <c r="CU214" s="200"/>
      <c r="CV214" s="200"/>
      <c r="CW214" s="201"/>
      <c r="CY214" s="228" t="s">
        <v>697</v>
      </c>
      <c r="CZ214" s="228"/>
    </row>
    <row r="215" spans="1:104" s="18" customFormat="1" ht="13.8" thickBot="1" x14ac:dyDescent="0.3">
      <c r="A215" s="100">
        <v>3856</v>
      </c>
      <c r="B215" s="76" t="str">
        <f t="shared" si="7"/>
        <v>3856-4138-2</v>
      </c>
      <c r="C215" s="77">
        <v>75</v>
      </c>
      <c r="D215" s="83" t="s">
        <v>245</v>
      </c>
      <c r="E215" s="83" t="s">
        <v>354</v>
      </c>
      <c r="F215" s="83" t="s">
        <v>247</v>
      </c>
      <c r="G215" s="83" t="s">
        <v>652</v>
      </c>
      <c r="H215" s="76"/>
      <c r="I215" s="76"/>
      <c r="J215" s="78"/>
      <c r="K215" s="78"/>
      <c r="L215" s="78"/>
      <c r="M215" s="221"/>
      <c r="N215" s="78"/>
      <c r="O215" s="78"/>
      <c r="P215" s="76"/>
      <c r="Q215" s="221"/>
      <c r="R215" s="221"/>
      <c r="S215" s="76"/>
      <c r="T215" s="76"/>
      <c r="U215" s="76"/>
      <c r="V215" s="222"/>
      <c r="W215" s="222"/>
      <c r="X215" s="222"/>
      <c r="Y215" s="79"/>
      <c r="Z215" s="79"/>
      <c r="AA215" s="223"/>
      <c r="AB215" s="223"/>
      <c r="AC215" s="76"/>
      <c r="AD215" s="76"/>
      <c r="AE215" s="221"/>
      <c r="AF215" s="221"/>
      <c r="AG215" s="79"/>
      <c r="AH215" s="80">
        <v>2</v>
      </c>
      <c r="AI215" s="81">
        <v>44346</v>
      </c>
      <c r="AJ215" s="82" t="s">
        <v>266</v>
      </c>
      <c r="AK215" s="83" t="s">
        <v>216</v>
      </c>
      <c r="AL215" s="83" t="s">
        <v>208</v>
      </c>
      <c r="AM215" s="84">
        <v>0.80555555555555547</v>
      </c>
      <c r="AN215" s="84">
        <v>0.82638888888888884</v>
      </c>
      <c r="AO215" s="84">
        <v>0.95486111111111116</v>
      </c>
      <c r="AP215" s="84">
        <v>0.96527777777777779</v>
      </c>
      <c r="AQ215" s="229">
        <f>IF(AP215&lt;AM215,(AP215+1)-AM215,AP215-AM215)</f>
        <v>0.15972222222222232</v>
      </c>
      <c r="AR215" s="231">
        <f>IF(AO215&lt;AN215,(AO215+1)-AN215,AO215-AN215)</f>
        <v>0.12847222222222232</v>
      </c>
      <c r="AS215" s="86">
        <f>IF(AR215&lt;&gt;0,1,"")</f>
        <v>1</v>
      </c>
      <c r="AT215" s="87">
        <f>IF(AM215&lt;&gt;0,AM215-(6/24)+1440,"")</f>
        <v>1440.5555555555557</v>
      </c>
      <c r="AU215" s="230">
        <v>17.899999999999999</v>
      </c>
      <c r="AV215" s="89"/>
      <c r="AW215" s="89"/>
      <c r="AX215" s="89"/>
      <c r="AY215" s="88">
        <v>25.5</v>
      </c>
      <c r="AZ215" s="89"/>
      <c r="BA215" s="88">
        <v>6.6</v>
      </c>
      <c r="BB215" s="88"/>
      <c r="BC215" s="90" t="s">
        <v>684</v>
      </c>
      <c r="BD215" s="89">
        <f>BC215*0.0004536</f>
        <v>39.858739200000002</v>
      </c>
      <c r="BE215" s="91"/>
      <c r="BF215" s="92"/>
      <c r="BG215" s="92"/>
      <c r="BH215" s="80">
        <v>4</v>
      </c>
      <c r="BI215" s="93"/>
      <c r="BJ215" s="93"/>
      <c r="BK215" s="93"/>
      <c r="BL215" s="93"/>
      <c r="BM215" s="94"/>
      <c r="BN215" s="94"/>
      <c r="BO215" s="94"/>
      <c r="BP215" s="95">
        <v>4</v>
      </c>
      <c r="BQ215" s="96"/>
      <c r="BR215" s="96"/>
      <c r="BS215" s="96"/>
      <c r="BT215" s="97"/>
      <c r="BU215" s="98"/>
      <c r="BV215" s="97"/>
      <c r="BW215" s="76"/>
      <c r="BX215" s="76"/>
      <c r="BY215" s="76"/>
      <c r="BZ215" s="76"/>
      <c r="CA215" s="76"/>
      <c r="CB215" s="76"/>
      <c r="CC215" s="76"/>
      <c r="CD215" s="76"/>
      <c r="CE215" s="76"/>
      <c r="CF215" s="76"/>
      <c r="CG215" s="76"/>
      <c r="CH215" s="76"/>
      <c r="CI215" s="212">
        <v>39.942</v>
      </c>
      <c r="CJ215" s="76"/>
      <c r="CK215" s="89">
        <f>((CJ215/3.8)*6.7)/1000</f>
        <v>0</v>
      </c>
      <c r="CL215" s="76">
        <v>5874</v>
      </c>
      <c r="CM215" s="91">
        <f>((CL215*6.7)/1)/1000</f>
        <v>39.355800000000002</v>
      </c>
      <c r="CN215" s="91">
        <f>IF(A215="","",IF(CK215=0,CM215,CK215)/2.2)</f>
        <v>17.888999999999999</v>
      </c>
      <c r="CO215" s="91">
        <f>IF(A215="","",(CP215/$BD$4))</f>
        <v>493928.09410286014</v>
      </c>
      <c r="CP215" s="91">
        <f>IF(A215="","",IF(CJ215="",(AJ215*$BA$4),CJ215))</f>
        <v>1876963.696</v>
      </c>
      <c r="CQ215" s="99">
        <f>CN215-AU215</f>
        <v>-1.0999999999999233E-2</v>
      </c>
      <c r="CR215" s="91">
        <f>AY215-BA215</f>
        <v>18.899999999999999</v>
      </c>
      <c r="CS215" s="168"/>
      <c r="CT215" s="81"/>
      <c r="CU215" s="192"/>
      <c r="CV215" s="192"/>
      <c r="CW215" s="169"/>
      <c r="CY215" s="83" t="s">
        <v>697</v>
      </c>
      <c r="CZ215" s="83"/>
    </row>
    <row r="216" spans="1:104" s="18" customFormat="1" ht="13.8" hidden="1" thickBot="1" x14ac:dyDescent="0.3">
      <c r="A216" s="100"/>
      <c r="B216" s="76" t="str">
        <f t="shared" si="7"/>
        <v/>
      </c>
      <c r="C216" s="77"/>
      <c r="D216" s="83"/>
      <c r="E216" s="83"/>
      <c r="F216" s="83"/>
      <c r="G216" s="76"/>
      <c r="H216" s="76"/>
      <c r="I216" s="76"/>
      <c r="J216" s="78"/>
      <c r="K216" s="78"/>
      <c r="L216" s="78"/>
      <c r="M216" s="221"/>
      <c r="N216" s="78"/>
      <c r="O216" s="78"/>
      <c r="P216" s="76"/>
      <c r="Q216" s="221"/>
      <c r="R216" s="221"/>
      <c r="S216" s="76"/>
      <c r="T216" s="76"/>
      <c r="U216" s="76"/>
      <c r="V216" s="222"/>
      <c r="W216" s="222"/>
      <c r="X216" s="222"/>
      <c r="Y216" s="79"/>
      <c r="Z216" s="79"/>
      <c r="AA216" s="223"/>
      <c r="AB216" s="223"/>
      <c r="AC216" s="76"/>
      <c r="AD216" s="76"/>
      <c r="AE216" s="221"/>
      <c r="AF216" s="221"/>
      <c r="AG216" s="79"/>
      <c r="AH216" s="80">
        <v>3</v>
      </c>
      <c r="AI216" s="81"/>
      <c r="AJ216" s="82"/>
      <c r="AK216" s="83"/>
      <c r="AL216" s="83"/>
      <c r="AM216" s="84"/>
      <c r="AN216" s="84"/>
      <c r="AO216" s="84"/>
      <c r="AP216" s="84"/>
      <c r="AQ216" s="85">
        <f>IF(AP216&lt;AM216,(AP216+1)-AM216,AP216-AM216)</f>
        <v>0</v>
      </c>
      <c r="AR216" s="85">
        <f>IF(AO216&lt;AN216,(AO216+1)-AN216,AO216-AN216)</f>
        <v>0</v>
      </c>
      <c r="AS216" s="86" t="str">
        <f>IF(AR216&lt;&gt;0,1,"")</f>
        <v/>
      </c>
      <c r="AT216" s="87" t="str">
        <f>IF(AM216&lt;&gt;0,AM216-(6/24)+1440,"")</f>
        <v/>
      </c>
      <c r="AU216" s="88"/>
      <c r="AV216" s="89"/>
      <c r="AW216" s="89"/>
      <c r="AX216" s="89"/>
      <c r="AY216" s="88"/>
      <c r="AZ216" s="89"/>
      <c r="BA216" s="88"/>
      <c r="BB216" s="88"/>
      <c r="BC216" s="101"/>
      <c r="BD216" s="89">
        <f>BC216*0.0004536</f>
        <v>0</v>
      </c>
      <c r="BE216" s="91"/>
      <c r="BF216" s="92"/>
      <c r="BG216" s="92"/>
      <c r="BH216" s="80"/>
      <c r="BI216" s="93"/>
      <c r="BJ216" s="93"/>
      <c r="BK216" s="93"/>
      <c r="BL216" s="93"/>
      <c r="BM216" s="94"/>
      <c r="BN216" s="94"/>
      <c r="BO216" s="94"/>
      <c r="BP216" s="95"/>
      <c r="BQ216" s="96"/>
      <c r="BR216" s="96"/>
      <c r="BS216" s="96"/>
      <c r="BT216" s="97"/>
      <c r="BU216" s="98"/>
      <c r="BV216" s="97"/>
      <c r="BW216" s="76"/>
      <c r="BX216" s="76"/>
      <c r="BY216" s="76"/>
      <c r="BZ216" s="76"/>
      <c r="CA216" s="76"/>
      <c r="CB216" s="76"/>
      <c r="CC216" s="76"/>
      <c r="CD216" s="76"/>
      <c r="CE216" s="76"/>
      <c r="CF216" s="76"/>
      <c r="CG216" s="76"/>
      <c r="CH216" s="76"/>
      <c r="CI216" s="212"/>
      <c r="CJ216" s="76"/>
      <c r="CK216" s="89">
        <f>((CJ216/3.8)*6.7)/1000</f>
        <v>0</v>
      </c>
      <c r="CL216" s="76"/>
      <c r="CM216" s="91">
        <f>((CL216*6.7)/1)/1000</f>
        <v>0</v>
      </c>
      <c r="CN216" s="91" t="str">
        <f>IF(A216="","",IF(CK216=0,CM216,CK216)/2.2)</f>
        <v/>
      </c>
      <c r="CO216" s="91" t="str">
        <f>IF(A216="","",(CP216/$BD$4))</f>
        <v/>
      </c>
      <c r="CP216" s="91" t="str">
        <f>IF(A216="","",IF(CJ216="",(AJ216*$BA$4),CJ216))</f>
        <v/>
      </c>
      <c r="CQ216" s="99"/>
      <c r="CR216" s="91">
        <f>AY216-BA216</f>
        <v>0</v>
      </c>
      <c r="CS216" s="76" t="s">
        <v>142</v>
      </c>
      <c r="CT216" s="81"/>
      <c r="CU216" s="192"/>
      <c r="CV216" s="192"/>
      <c r="CW216" s="169"/>
      <c r="CY216" s="76"/>
      <c r="CZ216" s="76"/>
    </row>
    <row r="217" spans="1:104" s="18" customFormat="1" ht="13.8" hidden="1" thickBot="1" x14ac:dyDescent="0.3">
      <c r="A217" s="100"/>
      <c r="B217" s="76" t="str">
        <f t="shared" si="7"/>
        <v/>
      </c>
      <c r="C217" s="77"/>
      <c r="D217" s="83"/>
      <c r="E217" s="83"/>
      <c r="F217" s="83"/>
      <c r="G217" s="76"/>
      <c r="H217" s="76"/>
      <c r="I217" s="76"/>
      <c r="J217" s="78"/>
      <c r="K217" s="78"/>
      <c r="L217" s="78"/>
      <c r="M217" s="221"/>
      <c r="N217" s="78"/>
      <c r="O217" s="78"/>
      <c r="P217" s="76"/>
      <c r="Q217" s="221"/>
      <c r="R217" s="221"/>
      <c r="S217" s="76"/>
      <c r="T217" s="76"/>
      <c r="U217" s="76"/>
      <c r="V217" s="222"/>
      <c r="W217" s="222"/>
      <c r="X217" s="222"/>
      <c r="Y217" s="79"/>
      <c r="Z217" s="79"/>
      <c r="AA217" s="223"/>
      <c r="AB217" s="223"/>
      <c r="AC217" s="76"/>
      <c r="AD217" s="76"/>
      <c r="AE217" s="221"/>
      <c r="AF217" s="221"/>
      <c r="AG217" s="79"/>
      <c r="AH217" s="102">
        <v>4</v>
      </c>
      <c r="AI217" s="103"/>
      <c r="AJ217" s="104"/>
      <c r="AK217" s="105"/>
      <c r="AL217" s="106"/>
      <c r="AM217" s="107"/>
      <c r="AN217" s="107"/>
      <c r="AO217" s="107"/>
      <c r="AP217" s="107"/>
      <c r="AQ217" s="108">
        <f>IF(AP217&lt;AM217,(AP217+1)-AM217,AP217-AM217)</f>
        <v>0</v>
      </c>
      <c r="AR217" s="108">
        <f>IF(AO217&lt;AN217,(AO217+1)-AN217,AO217-AN217)</f>
        <v>0</v>
      </c>
      <c r="AS217" s="109" t="str">
        <f>IF(AR217&lt;&gt;0,1,"")</f>
        <v/>
      </c>
      <c r="AT217" s="110" t="str">
        <f>IF(AM217&lt;&gt;0,AM217-(6/24)+1440,"")</f>
        <v/>
      </c>
      <c r="AU217" s="111"/>
      <c r="AV217" s="112"/>
      <c r="AW217" s="112"/>
      <c r="AX217" s="112"/>
      <c r="AY217" s="111"/>
      <c r="AZ217" s="217"/>
      <c r="BA217" s="111"/>
      <c r="BB217" s="111"/>
      <c r="BC217" s="113"/>
      <c r="BD217" s="112">
        <f>BC217*0.0004536</f>
        <v>0</v>
      </c>
      <c r="BE217" s="114"/>
      <c r="BF217" s="115"/>
      <c r="BG217" s="115"/>
      <c r="BH217" s="102"/>
      <c r="BI217" s="116"/>
      <c r="BJ217" s="116"/>
      <c r="BK217" s="116"/>
      <c r="BL217" s="116"/>
      <c r="BM217" s="117"/>
      <c r="BN217" s="117"/>
      <c r="BO217" s="117"/>
      <c r="BP217" s="118"/>
      <c r="BQ217" s="119"/>
      <c r="BR217" s="119"/>
      <c r="BS217" s="119"/>
      <c r="BT217" s="120"/>
      <c r="BU217" s="121"/>
      <c r="BV217" s="120"/>
      <c r="BW217" s="122"/>
      <c r="BX217" s="122"/>
      <c r="BY217" s="122"/>
      <c r="BZ217" s="122"/>
      <c r="CA217" s="122"/>
      <c r="CB217" s="122"/>
      <c r="CC217" s="122"/>
      <c r="CD217" s="122"/>
      <c r="CE217" s="122"/>
      <c r="CF217" s="122"/>
      <c r="CG217" s="122"/>
      <c r="CH217" s="122"/>
      <c r="CI217" s="213"/>
      <c r="CJ217" s="122"/>
      <c r="CK217" s="112">
        <f>((CJ217/3.8)*6.7)/1000</f>
        <v>0</v>
      </c>
      <c r="CL217" s="122"/>
      <c r="CM217" s="114">
        <f>((CL217*6.7)/1)/1000</f>
        <v>0</v>
      </c>
      <c r="CN217" s="114" t="str">
        <f>IF(A217="","",IF(CK217=0,CM217,CK217)/2.2)</f>
        <v/>
      </c>
      <c r="CO217" s="114" t="str">
        <f>IF(A217="","",(CP217/$BD$4))</f>
        <v/>
      </c>
      <c r="CP217" s="114" t="str">
        <f>IF(A217="","",IF(CJ217="",(AJ217*$BA$4),CJ217))</f>
        <v/>
      </c>
      <c r="CQ217" s="123"/>
      <c r="CR217" s="114">
        <f>AY217-BA217</f>
        <v>0</v>
      </c>
      <c r="CS217" s="122"/>
      <c r="CT217" s="202"/>
      <c r="CU217" s="203"/>
      <c r="CV217" s="203"/>
      <c r="CW217" s="204"/>
      <c r="CY217" s="76"/>
      <c r="CZ217" s="76"/>
    </row>
    <row r="218" spans="1:104" s="18" customFormat="1" ht="13.8" hidden="1" thickBot="1" x14ac:dyDescent="0.3">
      <c r="A218" s="124"/>
      <c r="B218" s="125" t="str">
        <f t="shared" si="7"/>
        <v/>
      </c>
      <c r="C218" s="126"/>
      <c r="D218" s="127"/>
      <c r="E218" s="127"/>
      <c r="F218" s="127"/>
      <c r="G218" s="127"/>
      <c r="H218" s="127"/>
      <c r="I218" s="128"/>
      <c r="J218" s="128"/>
      <c r="K218" s="128"/>
      <c r="L218" s="128"/>
      <c r="M218" s="224"/>
      <c r="N218" s="128"/>
      <c r="O218" s="128"/>
      <c r="P218" s="125"/>
      <c r="Q218" s="224"/>
      <c r="R218" s="224"/>
      <c r="S218" s="125"/>
      <c r="T218" s="125"/>
      <c r="U218" s="125"/>
      <c r="V218" s="225"/>
      <c r="W218" s="225"/>
      <c r="X218" s="225"/>
      <c r="Y218" s="129"/>
      <c r="Z218" s="129"/>
      <c r="AA218" s="226"/>
      <c r="AB218" s="226"/>
      <c r="AC218" s="125"/>
      <c r="AD218" s="125"/>
      <c r="AE218" s="224"/>
      <c r="AF218" s="224"/>
      <c r="AG218" s="130"/>
      <c r="AH218" s="238" t="s">
        <v>141</v>
      </c>
      <c r="AI218" s="239"/>
      <c r="AJ218" s="131"/>
      <c r="AK218" s="132"/>
      <c r="AL218" s="132"/>
      <c r="AM218" s="132"/>
      <c r="AN218" s="132"/>
      <c r="AO218" s="132"/>
      <c r="AP218" s="133"/>
      <c r="AQ218" s="133">
        <f>SUM(AQ214:AQ217)</f>
        <v>0.3125</v>
      </c>
      <c r="AR218" s="133">
        <f>SUM(AR214:AR217)</f>
        <v>0.26388888888888895</v>
      </c>
      <c r="AS218" s="134">
        <f>SUM(AS214:AS217)</f>
        <v>2</v>
      </c>
      <c r="AT218" s="134"/>
      <c r="AU218" s="132"/>
      <c r="AV218" s="135"/>
      <c r="AW218" s="135"/>
      <c r="AX218" s="135"/>
      <c r="AY218" s="132"/>
      <c r="AZ218" s="132"/>
      <c r="BA218" s="132"/>
      <c r="BB218" s="132"/>
      <c r="BC218" s="136"/>
      <c r="BD218" s="135"/>
      <c r="BE218" s="135"/>
      <c r="BF218" s="137"/>
      <c r="BG218" s="137"/>
      <c r="BH218" s="239"/>
      <c r="BI218" s="239"/>
      <c r="BJ218" s="239"/>
      <c r="BK218" s="138"/>
      <c r="BL218" s="138"/>
      <c r="BM218" s="138"/>
      <c r="BN218" s="138"/>
      <c r="BO218" s="138"/>
      <c r="BP218" s="139"/>
      <c r="BQ218" s="139"/>
      <c r="BR218" s="139"/>
      <c r="BS218" s="139"/>
      <c r="BT218" s="140"/>
      <c r="BU218" s="140"/>
      <c r="BV218" s="140"/>
      <c r="BW218" s="132"/>
      <c r="BX218" s="132"/>
      <c r="BY218" s="132"/>
      <c r="BZ218" s="132"/>
      <c r="CA218" s="132"/>
      <c r="CB218" s="132"/>
      <c r="CC218" s="132"/>
      <c r="CD218" s="132"/>
      <c r="CE218" s="132"/>
      <c r="CF218" s="132"/>
      <c r="CG218" s="132"/>
      <c r="CH218" s="132"/>
      <c r="CI218" s="214"/>
      <c r="CJ218" s="132"/>
      <c r="CK218" s="135">
        <f>SUM(CK214:CK217)</f>
        <v>0</v>
      </c>
      <c r="CL218" s="132"/>
      <c r="CM218" s="135">
        <f>SUM(CM214:CM217)</f>
        <v>79.153800000000004</v>
      </c>
      <c r="CN218" s="135">
        <f>SUM(CN214:CN217)</f>
        <v>35.978999999999999</v>
      </c>
      <c r="CO218" s="135">
        <f>SUM(CO214:CO217)</f>
        <v>987736.82423904492</v>
      </c>
      <c r="CP218" s="135">
        <f>SUM(CP214:CP217)</f>
        <v>3753473.8</v>
      </c>
      <c r="CQ218" s="135">
        <f>SUM(CQ214:CQ217)</f>
        <v>-1.0999999999999233E-2</v>
      </c>
      <c r="CR218" s="132"/>
      <c r="CS218" s="132"/>
      <c r="CT218" s="132"/>
      <c r="CU218" s="132"/>
      <c r="CV218" s="132"/>
      <c r="CW218" s="141"/>
      <c r="CY218" s="214"/>
      <c r="CZ218" s="214"/>
    </row>
    <row r="219" spans="1:104" s="18" customFormat="1" ht="13.8" thickBot="1" x14ac:dyDescent="0.3">
      <c r="A219" s="272">
        <v>3857</v>
      </c>
      <c r="B219" s="51" t="str">
        <f t="shared" si="7"/>
        <v>3857-4069-1</v>
      </c>
      <c r="C219" s="52">
        <v>75</v>
      </c>
      <c r="D219" s="53" t="s">
        <v>277</v>
      </c>
      <c r="E219" s="53" t="s">
        <v>278</v>
      </c>
      <c r="F219" s="53" t="s">
        <v>685</v>
      </c>
      <c r="G219" s="53" t="s">
        <v>402</v>
      </c>
      <c r="H219" s="53" t="s">
        <v>274</v>
      </c>
      <c r="I219" s="70"/>
      <c r="J219" s="54"/>
      <c r="K219" s="54"/>
      <c r="L219" s="54"/>
      <c r="M219" s="218"/>
      <c r="N219" s="54"/>
      <c r="O219" s="54"/>
      <c r="P219" s="51"/>
      <c r="Q219" s="218"/>
      <c r="R219" s="218"/>
      <c r="S219" s="51"/>
      <c r="T219" s="51"/>
      <c r="U219" s="51"/>
      <c r="V219" s="219"/>
      <c r="W219" s="219"/>
      <c r="X219" s="220"/>
      <c r="Y219" s="55"/>
      <c r="Z219" s="55"/>
      <c r="AA219" s="219"/>
      <c r="AB219" s="219"/>
      <c r="AC219" s="51"/>
      <c r="AD219" s="51"/>
      <c r="AE219" s="218"/>
      <c r="AF219" s="218"/>
      <c r="AG219" s="55"/>
      <c r="AH219" s="56">
        <v>1</v>
      </c>
      <c r="AI219" s="57">
        <v>44347</v>
      </c>
      <c r="AJ219" s="58" t="s">
        <v>388</v>
      </c>
      <c r="AK219" s="59" t="s">
        <v>208</v>
      </c>
      <c r="AL219" s="59" t="s">
        <v>251</v>
      </c>
      <c r="AM219" s="60">
        <v>0.33333333333333331</v>
      </c>
      <c r="AN219" s="60">
        <v>0.33680555555555558</v>
      </c>
      <c r="AO219" s="60">
        <v>0.40625</v>
      </c>
      <c r="AP219" s="60">
        <v>0.40972222222222227</v>
      </c>
      <c r="AQ219" s="61">
        <f>IF(AP219&lt;AM219,(AP219+1)-AM219,AP219-AM219)</f>
        <v>7.6388888888888951E-2</v>
      </c>
      <c r="AR219" s="61">
        <f>IF(AO219&lt;AN219,(AO219+1)-AN219,AO219-AN219)</f>
        <v>6.944444444444442E-2</v>
      </c>
      <c r="AS219" s="62">
        <f>IF(AR219&lt;&gt;0,1,"")</f>
        <v>1</v>
      </c>
      <c r="AT219" s="63">
        <f>IF(AM219&lt;&gt;0,AM219-(6/24)+1440,"")</f>
        <v>1440.0833333333333</v>
      </c>
      <c r="AU219" s="88">
        <v>17.899999999999999</v>
      </c>
      <c r="AV219" s="65"/>
      <c r="AW219" s="65"/>
      <c r="AX219" s="65"/>
      <c r="AY219" s="64">
        <v>24.6</v>
      </c>
      <c r="AZ219" s="216"/>
      <c r="BA219" s="88">
        <v>13.8</v>
      </c>
      <c r="BB219" s="66"/>
      <c r="BC219" s="90" t="s">
        <v>686</v>
      </c>
      <c r="BD219" s="89">
        <f>BC219*0.0004536</f>
        <v>41.723035200000005</v>
      </c>
      <c r="BE219" s="67"/>
      <c r="BF219" s="68"/>
      <c r="BG219" s="68"/>
      <c r="BH219" s="69">
        <v>3</v>
      </c>
      <c r="BI219" s="70"/>
      <c r="BJ219" s="70"/>
      <c r="BK219" s="70"/>
      <c r="BL219" s="70"/>
      <c r="BM219" s="71"/>
      <c r="BN219" s="71"/>
      <c r="BO219" s="71"/>
      <c r="BP219" s="72">
        <v>3</v>
      </c>
      <c r="BQ219" s="73"/>
      <c r="BR219" s="73"/>
      <c r="BS219" s="73"/>
      <c r="BT219" s="74"/>
      <c r="BU219" s="75"/>
      <c r="BV219" s="74"/>
      <c r="BW219" s="51"/>
      <c r="BX219" s="51"/>
      <c r="BY219" s="51"/>
      <c r="BZ219" s="51"/>
      <c r="CA219" s="51"/>
      <c r="CB219" s="51"/>
      <c r="CC219" s="51"/>
      <c r="CD219" s="51"/>
      <c r="CE219" s="51"/>
      <c r="CF219" s="51"/>
      <c r="CG219" s="51"/>
      <c r="CH219" s="51"/>
      <c r="CI219" s="212">
        <v>41.81</v>
      </c>
      <c r="CJ219" s="51"/>
      <c r="CK219" s="65">
        <f>((CJ219/3.8)*6.7)/1000</f>
        <v>0</v>
      </c>
      <c r="CL219" s="51">
        <v>5926</v>
      </c>
      <c r="CM219" s="67">
        <f>((CL219*6.7)/1)/1000</f>
        <v>39.704200000000007</v>
      </c>
      <c r="CN219" s="67">
        <f>IF(A219="","",IF(CK219=0,CM219,CK219)/2.2)</f>
        <v>18.047363636363638</v>
      </c>
      <c r="CO219" s="67">
        <f>IF(A219="","",(CP219/$BD$4))</f>
        <v>485691.98040225665</v>
      </c>
      <c r="CP219" s="67">
        <f>IF(A219="","",IF(CJ219="",(AJ219*$BA$4),CJ219))</f>
        <v>1845665.848</v>
      </c>
      <c r="CQ219" s="64">
        <f>CN219-AU219</f>
        <v>0.14736363636363947</v>
      </c>
      <c r="CR219" s="67">
        <f>AY219-BA219</f>
        <v>10.8</v>
      </c>
      <c r="CS219" s="155" t="s">
        <v>633</v>
      </c>
      <c r="CT219" s="199"/>
      <c r="CU219" s="200"/>
      <c r="CV219" s="200"/>
      <c r="CW219" s="201"/>
      <c r="CY219" s="228" t="s">
        <v>697</v>
      </c>
      <c r="CZ219" s="228"/>
    </row>
    <row r="220" spans="1:104" s="18" customFormat="1" ht="13.8" thickBot="1" x14ac:dyDescent="0.3">
      <c r="A220" s="271">
        <v>3857</v>
      </c>
      <c r="B220" s="76" t="str">
        <f t="shared" si="7"/>
        <v>3857-4065-2</v>
      </c>
      <c r="C220" s="52">
        <v>75</v>
      </c>
      <c r="D220" s="83" t="s">
        <v>277</v>
      </c>
      <c r="E220" s="83" t="s">
        <v>278</v>
      </c>
      <c r="F220" s="83" t="s">
        <v>685</v>
      </c>
      <c r="G220" s="83" t="s">
        <v>402</v>
      </c>
      <c r="H220" s="76" t="s">
        <v>274</v>
      </c>
      <c r="I220" s="76"/>
      <c r="J220" s="78"/>
      <c r="K220" s="78"/>
      <c r="L220" s="78"/>
      <c r="M220" s="221"/>
      <c r="N220" s="78"/>
      <c r="O220" s="78"/>
      <c r="P220" s="76"/>
      <c r="Q220" s="221"/>
      <c r="R220" s="221"/>
      <c r="S220" s="76"/>
      <c r="T220" s="76"/>
      <c r="U220" s="76"/>
      <c r="V220" s="222"/>
      <c r="W220" s="222"/>
      <c r="X220" s="222"/>
      <c r="Y220" s="79"/>
      <c r="Z220" s="79"/>
      <c r="AA220" s="223"/>
      <c r="AB220" s="223"/>
      <c r="AC220" s="76"/>
      <c r="AD220" s="76"/>
      <c r="AE220" s="221"/>
      <c r="AF220" s="221"/>
      <c r="AG220" s="79"/>
      <c r="AH220" s="80">
        <v>2</v>
      </c>
      <c r="AI220" s="81">
        <v>44347</v>
      </c>
      <c r="AJ220" s="82" t="s">
        <v>389</v>
      </c>
      <c r="AK220" s="83" t="s">
        <v>251</v>
      </c>
      <c r="AL220" s="83" t="s">
        <v>345</v>
      </c>
      <c r="AM220" s="84">
        <v>0.42708333333333331</v>
      </c>
      <c r="AN220" s="84">
        <v>0.43402777777777773</v>
      </c>
      <c r="AO220" s="84">
        <v>0.47569444444444442</v>
      </c>
      <c r="AP220" s="84">
        <v>0.48958333333333331</v>
      </c>
      <c r="AQ220" s="229">
        <f>IF(AP220&lt;AM220,(AP220+1)-AM220,AP220-AM220)</f>
        <v>6.25E-2</v>
      </c>
      <c r="AR220" s="231">
        <f>IF(AO220&lt;AN220,(AO220+1)-AN220,AO220-AN220)</f>
        <v>4.1666666666666685E-2</v>
      </c>
      <c r="AS220" s="86">
        <f>IF(AR220&lt;&gt;0,1,"")</f>
        <v>1</v>
      </c>
      <c r="AT220" s="87">
        <f>IF(AM220&lt;&gt;0,AM220-(6/24)+1440,"")</f>
        <v>1440.1770833333333</v>
      </c>
      <c r="AU220" s="230">
        <v>0</v>
      </c>
      <c r="AV220" s="89"/>
      <c r="AW220" s="89"/>
      <c r="AX220" s="89"/>
      <c r="AY220" s="88">
        <v>13.8</v>
      </c>
      <c r="AZ220" s="89"/>
      <c r="BA220" s="88">
        <v>7</v>
      </c>
      <c r="BB220" s="88"/>
      <c r="BC220" s="90" t="s">
        <v>686</v>
      </c>
      <c r="BD220" s="89">
        <f>BC220*0.0004536</f>
        <v>41.723035200000005</v>
      </c>
      <c r="BE220" s="91"/>
      <c r="BF220" s="92"/>
      <c r="BG220" s="92"/>
      <c r="BH220" s="80">
        <v>4</v>
      </c>
      <c r="BI220" s="93"/>
      <c r="BJ220" s="93"/>
      <c r="BK220" s="93"/>
      <c r="BL220" s="93"/>
      <c r="BM220" s="94"/>
      <c r="BN220" s="94"/>
      <c r="BO220" s="94"/>
      <c r="BP220" s="95">
        <v>4</v>
      </c>
      <c r="BQ220" s="96"/>
      <c r="BR220" s="96"/>
      <c r="BS220" s="96"/>
      <c r="BT220" s="97"/>
      <c r="BU220" s="98"/>
      <c r="BV220" s="97"/>
      <c r="BW220" s="76"/>
      <c r="BX220" s="76"/>
      <c r="BY220" s="76"/>
      <c r="BZ220" s="76"/>
      <c r="CA220" s="76"/>
      <c r="CB220" s="76"/>
      <c r="CC220" s="76"/>
      <c r="CD220" s="76"/>
      <c r="CE220" s="76"/>
      <c r="CF220" s="76"/>
      <c r="CG220" s="76"/>
      <c r="CH220" s="76"/>
      <c r="CI220" s="212">
        <v>41.81</v>
      </c>
      <c r="CJ220" s="76"/>
      <c r="CK220" s="89">
        <f>((CJ220/3.8)*6.7)/1000</f>
        <v>0</v>
      </c>
      <c r="CL220" s="76"/>
      <c r="CM220" s="91">
        <f>((CL220*6.7)/1)/1000</f>
        <v>0</v>
      </c>
      <c r="CN220" s="91">
        <f>IF(A220="","",IF(CK220=0,CM220,CK220)/2.2)</f>
        <v>0</v>
      </c>
      <c r="CO220" s="91">
        <f>IF(A220="","",(CP220/$BD$4))</f>
        <v>485214.52453555499</v>
      </c>
      <c r="CP220" s="91">
        <f>IF(A220="","",IF(CJ220="",(AJ220*$BA$4),CJ220))</f>
        <v>1843851.48</v>
      </c>
      <c r="CQ220" s="99">
        <f>CN220-AU220</f>
        <v>0</v>
      </c>
      <c r="CR220" s="91">
        <f>AY220-BA220</f>
        <v>6.8000000000000007</v>
      </c>
      <c r="CS220" s="168" t="s">
        <v>643</v>
      </c>
      <c r="CT220" s="81"/>
      <c r="CU220" s="192"/>
      <c r="CV220" s="192"/>
      <c r="CW220" s="169"/>
      <c r="CY220" s="83" t="s">
        <v>697</v>
      </c>
      <c r="CZ220" s="83"/>
    </row>
    <row r="221" spans="1:104" s="18" customFormat="1" ht="13.8" hidden="1" thickBot="1" x14ac:dyDescent="0.3">
      <c r="A221" s="100"/>
      <c r="B221" s="76" t="str">
        <f t="shared" si="7"/>
        <v/>
      </c>
      <c r="C221" s="77"/>
      <c r="D221" s="83"/>
      <c r="E221" s="83"/>
      <c r="F221" s="83"/>
      <c r="G221" s="76"/>
      <c r="H221" s="76"/>
      <c r="I221" s="76"/>
      <c r="J221" s="78"/>
      <c r="K221" s="78"/>
      <c r="L221" s="78"/>
      <c r="M221" s="221"/>
      <c r="N221" s="78"/>
      <c r="O221" s="78"/>
      <c r="P221" s="76"/>
      <c r="Q221" s="221"/>
      <c r="R221" s="221"/>
      <c r="S221" s="76"/>
      <c r="T221" s="76"/>
      <c r="U221" s="76"/>
      <c r="V221" s="222"/>
      <c r="W221" s="222"/>
      <c r="X221" s="222"/>
      <c r="Y221" s="79"/>
      <c r="Z221" s="79"/>
      <c r="AA221" s="223"/>
      <c r="AB221" s="223"/>
      <c r="AC221" s="76"/>
      <c r="AD221" s="76"/>
      <c r="AE221" s="221"/>
      <c r="AF221" s="221"/>
      <c r="AG221" s="79"/>
      <c r="AH221" s="80">
        <v>3</v>
      </c>
      <c r="AI221" s="81"/>
      <c r="AJ221" s="82"/>
      <c r="AK221" s="83"/>
      <c r="AL221" s="83"/>
      <c r="AM221" s="84"/>
      <c r="AN221" s="84"/>
      <c r="AO221" s="84"/>
      <c r="AP221" s="84"/>
      <c r="AQ221" s="85">
        <f>IF(AP221&lt;AM221,(AP221+1)-AM221,AP221-AM221)</f>
        <v>0</v>
      </c>
      <c r="AR221" s="85">
        <f>IF(AO221&lt;AN221,(AO221+1)-AN221,AO221-AN221)</f>
        <v>0</v>
      </c>
      <c r="AS221" s="86" t="str">
        <f>IF(AR221&lt;&gt;0,1,"")</f>
        <v/>
      </c>
      <c r="AT221" s="87" t="str">
        <f>IF(AM221&lt;&gt;0,AM221-(6/24)+1440,"")</f>
        <v/>
      </c>
      <c r="AU221" s="88"/>
      <c r="AV221" s="89"/>
      <c r="AW221" s="89"/>
      <c r="AX221" s="89"/>
      <c r="AY221" s="88"/>
      <c r="AZ221" s="89"/>
      <c r="BA221" s="88"/>
      <c r="BB221" s="88"/>
      <c r="BC221" s="101"/>
      <c r="BD221" s="89">
        <f>BC221*0.0004536</f>
        <v>0</v>
      </c>
      <c r="BE221" s="91"/>
      <c r="BF221" s="92"/>
      <c r="BG221" s="92"/>
      <c r="BH221" s="80"/>
      <c r="BI221" s="93"/>
      <c r="BJ221" s="93"/>
      <c r="BK221" s="93"/>
      <c r="BL221" s="93"/>
      <c r="BM221" s="94"/>
      <c r="BN221" s="94"/>
      <c r="BO221" s="94"/>
      <c r="BP221" s="95"/>
      <c r="BQ221" s="96"/>
      <c r="BR221" s="96"/>
      <c r="BS221" s="96"/>
      <c r="BT221" s="97"/>
      <c r="BU221" s="98"/>
      <c r="BV221" s="97"/>
      <c r="BW221" s="76"/>
      <c r="BX221" s="76"/>
      <c r="BY221" s="76"/>
      <c r="BZ221" s="76"/>
      <c r="CA221" s="76"/>
      <c r="CB221" s="76"/>
      <c r="CC221" s="76"/>
      <c r="CD221" s="76"/>
      <c r="CE221" s="76"/>
      <c r="CF221" s="76"/>
      <c r="CG221" s="76"/>
      <c r="CH221" s="76"/>
      <c r="CI221" s="212"/>
      <c r="CJ221" s="76"/>
      <c r="CK221" s="89">
        <f>((CJ221/3.8)*6.7)/1000</f>
        <v>0</v>
      </c>
      <c r="CL221" s="76"/>
      <c r="CM221" s="91">
        <f>((CL221*6.7)/1)/1000</f>
        <v>0</v>
      </c>
      <c r="CN221" s="91" t="str">
        <f>IF(A221="","",IF(CK221=0,CM221,CK221)/2.2)</f>
        <v/>
      </c>
      <c r="CO221" s="91" t="str">
        <f>IF(A221="","",(CP221/$BD$4))</f>
        <v/>
      </c>
      <c r="CP221" s="91" t="str">
        <f>IF(A221="","",IF(CJ221="",(AJ221*$BA$4),CJ221))</f>
        <v/>
      </c>
      <c r="CQ221" s="99"/>
      <c r="CR221" s="91">
        <f>AY221-BA221</f>
        <v>0</v>
      </c>
      <c r="CS221" s="76" t="s">
        <v>142</v>
      </c>
      <c r="CT221" s="81"/>
      <c r="CU221" s="192"/>
      <c r="CV221" s="192"/>
      <c r="CW221" s="169"/>
      <c r="CY221" s="76"/>
      <c r="CZ221" s="76"/>
    </row>
    <row r="222" spans="1:104" s="18" customFormat="1" ht="13.8" hidden="1" thickBot="1" x14ac:dyDescent="0.3">
      <c r="A222" s="100"/>
      <c r="B222" s="76" t="str">
        <f t="shared" si="7"/>
        <v/>
      </c>
      <c r="C222" s="77"/>
      <c r="D222" s="83"/>
      <c r="E222" s="83"/>
      <c r="F222" s="83"/>
      <c r="G222" s="76"/>
      <c r="H222" s="76"/>
      <c r="I222" s="76"/>
      <c r="J222" s="78"/>
      <c r="K222" s="78"/>
      <c r="L222" s="78"/>
      <c r="M222" s="221"/>
      <c r="N222" s="78"/>
      <c r="O222" s="78"/>
      <c r="P222" s="76"/>
      <c r="Q222" s="221"/>
      <c r="R222" s="221"/>
      <c r="S222" s="76"/>
      <c r="T222" s="76"/>
      <c r="U222" s="76"/>
      <c r="V222" s="222"/>
      <c r="W222" s="222"/>
      <c r="X222" s="222"/>
      <c r="Y222" s="79"/>
      <c r="Z222" s="79"/>
      <c r="AA222" s="223"/>
      <c r="AB222" s="223"/>
      <c r="AC222" s="76"/>
      <c r="AD222" s="76"/>
      <c r="AE222" s="221"/>
      <c r="AF222" s="221"/>
      <c r="AG222" s="79"/>
      <c r="AH222" s="102">
        <v>4</v>
      </c>
      <c r="AI222" s="103"/>
      <c r="AJ222" s="104"/>
      <c r="AK222" s="105"/>
      <c r="AL222" s="106"/>
      <c r="AM222" s="107"/>
      <c r="AN222" s="107"/>
      <c r="AO222" s="107"/>
      <c r="AP222" s="107"/>
      <c r="AQ222" s="108">
        <f>IF(AP222&lt;AM222,(AP222+1)-AM222,AP222-AM222)</f>
        <v>0</v>
      </c>
      <c r="AR222" s="108">
        <f>IF(AO222&lt;AN222,(AO222+1)-AN222,AO222-AN222)</f>
        <v>0</v>
      </c>
      <c r="AS222" s="109" t="str">
        <f>IF(AR222&lt;&gt;0,1,"")</f>
        <v/>
      </c>
      <c r="AT222" s="110" t="str">
        <f>IF(AM222&lt;&gt;0,AM222-(6/24)+1440,"")</f>
        <v/>
      </c>
      <c r="AU222" s="111"/>
      <c r="AV222" s="112"/>
      <c r="AW222" s="112"/>
      <c r="AX222" s="112"/>
      <c r="AY222" s="111"/>
      <c r="AZ222" s="217"/>
      <c r="BA222" s="111"/>
      <c r="BB222" s="111"/>
      <c r="BC222" s="113"/>
      <c r="BD222" s="112">
        <f>BC222*0.0004536</f>
        <v>0</v>
      </c>
      <c r="BE222" s="114"/>
      <c r="BF222" s="115"/>
      <c r="BG222" s="115"/>
      <c r="BH222" s="102"/>
      <c r="BI222" s="116"/>
      <c r="BJ222" s="116"/>
      <c r="BK222" s="116"/>
      <c r="BL222" s="116"/>
      <c r="BM222" s="117"/>
      <c r="BN222" s="117"/>
      <c r="BO222" s="117"/>
      <c r="BP222" s="118"/>
      <c r="BQ222" s="119"/>
      <c r="BR222" s="119"/>
      <c r="BS222" s="119"/>
      <c r="BT222" s="120"/>
      <c r="BU222" s="121"/>
      <c r="BV222" s="120"/>
      <c r="BW222" s="122"/>
      <c r="BX222" s="122"/>
      <c r="BY222" s="122"/>
      <c r="BZ222" s="122"/>
      <c r="CA222" s="122"/>
      <c r="CB222" s="122"/>
      <c r="CC222" s="122"/>
      <c r="CD222" s="122"/>
      <c r="CE222" s="122"/>
      <c r="CF222" s="122"/>
      <c r="CG222" s="122"/>
      <c r="CH222" s="122"/>
      <c r="CI222" s="213"/>
      <c r="CJ222" s="122"/>
      <c r="CK222" s="112">
        <f>((CJ222/3.8)*6.7)/1000</f>
        <v>0</v>
      </c>
      <c r="CL222" s="122"/>
      <c r="CM222" s="114">
        <f>((CL222*6.7)/1)/1000</f>
        <v>0</v>
      </c>
      <c r="CN222" s="114" t="str">
        <f>IF(A222="","",IF(CK222=0,CM222,CK222)/2.2)</f>
        <v/>
      </c>
      <c r="CO222" s="114" t="str">
        <f>IF(A222="","",(CP222/$BD$4))</f>
        <v/>
      </c>
      <c r="CP222" s="114" t="str">
        <f>IF(A222="","",IF(CJ222="",(AJ222*$BA$4),CJ222))</f>
        <v/>
      </c>
      <c r="CQ222" s="123"/>
      <c r="CR222" s="114">
        <f>AY222-BA222</f>
        <v>0</v>
      </c>
      <c r="CS222" s="122"/>
      <c r="CT222" s="202"/>
      <c r="CU222" s="203"/>
      <c r="CV222" s="203"/>
      <c r="CW222" s="204"/>
      <c r="CY222" s="76"/>
      <c r="CZ222" s="76"/>
    </row>
    <row r="223" spans="1:104" s="18" customFormat="1" ht="13.8" hidden="1" thickBot="1" x14ac:dyDescent="0.3">
      <c r="A223" s="124"/>
      <c r="B223" s="125" t="str">
        <f t="shared" si="7"/>
        <v/>
      </c>
      <c r="C223" s="126"/>
      <c r="D223" s="127"/>
      <c r="E223" s="127"/>
      <c r="F223" s="127"/>
      <c r="G223" s="127"/>
      <c r="H223" s="127"/>
      <c r="I223" s="128"/>
      <c r="J223" s="128"/>
      <c r="K223" s="128"/>
      <c r="L223" s="128"/>
      <c r="M223" s="224"/>
      <c r="N223" s="128"/>
      <c r="O223" s="128"/>
      <c r="P223" s="125"/>
      <c r="Q223" s="224"/>
      <c r="R223" s="224"/>
      <c r="S223" s="125"/>
      <c r="T223" s="125"/>
      <c r="U223" s="125"/>
      <c r="V223" s="225"/>
      <c r="W223" s="225"/>
      <c r="X223" s="225"/>
      <c r="Y223" s="129"/>
      <c r="Z223" s="129"/>
      <c r="AA223" s="226"/>
      <c r="AB223" s="226"/>
      <c r="AC223" s="125"/>
      <c r="AD223" s="125"/>
      <c r="AE223" s="224"/>
      <c r="AF223" s="224"/>
      <c r="AG223" s="130"/>
      <c r="AH223" s="238" t="s">
        <v>141</v>
      </c>
      <c r="AI223" s="239"/>
      <c r="AJ223" s="131"/>
      <c r="AK223" s="132"/>
      <c r="AL223" s="132"/>
      <c r="AM223" s="132"/>
      <c r="AN223" s="132"/>
      <c r="AO223" s="132"/>
      <c r="AP223" s="133"/>
      <c r="AQ223" s="133">
        <f>SUM(AQ219:AQ222)</f>
        <v>0.13888888888888895</v>
      </c>
      <c r="AR223" s="133">
        <f>SUM(AR219:AR222)</f>
        <v>0.1111111111111111</v>
      </c>
      <c r="AS223" s="134">
        <f>SUM(AS219:AS222)</f>
        <v>2</v>
      </c>
      <c r="AT223" s="134"/>
      <c r="AU223" s="132"/>
      <c r="AV223" s="135"/>
      <c r="AW223" s="135"/>
      <c r="AX223" s="135"/>
      <c r="AY223" s="132"/>
      <c r="AZ223" s="132"/>
      <c r="BA223" s="132"/>
      <c r="BB223" s="132"/>
      <c r="BC223" s="136"/>
      <c r="BD223" s="135"/>
      <c r="BE223" s="135"/>
      <c r="BF223" s="137"/>
      <c r="BG223" s="137"/>
      <c r="BH223" s="239"/>
      <c r="BI223" s="239"/>
      <c r="BJ223" s="239"/>
      <c r="BK223" s="138"/>
      <c r="BL223" s="138"/>
      <c r="BM223" s="138"/>
      <c r="BN223" s="138"/>
      <c r="BO223" s="138"/>
      <c r="BP223" s="139"/>
      <c r="BQ223" s="139"/>
      <c r="BR223" s="139"/>
      <c r="BS223" s="139"/>
      <c r="BT223" s="140"/>
      <c r="BU223" s="140"/>
      <c r="BV223" s="140"/>
      <c r="BW223" s="132"/>
      <c r="BX223" s="132"/>
      <c r="BY223" s="132"/>
      <c r="BZ223" s="132"/>
      <c r="CA223" s="132"/>
      <c r="CB223" s="132"/>
      <c r="CC223" s="132"/>
      <c r="CD223" s="132"/>
      <c r="CE223" s="132"/>
      <c r="CF223" s="132"/>
      <c r="CG223" s="132"/>
      <c r="CH223" s="132"/>
      <c r="CI223" s="214"/>
      <c r="CJ223" s="132"/>
      <c r="CK223" s="135">
        <f>SUM(CK219:CK222)</f>
        <v>0</v>
      </c>
      <c r="CL223" s="132"/>
      <c r="CM223" s="135">
        <f>SUM(CM219:CM222)</f>
        <v>39.704200000000007</v>
      </c>
      <c r="CN223" s="135">
        <f>SUM(CN219:CN222)</f>
        <v>18.047363636363638</v>
      </c>
      <c r="CO223" s="135">
        <f>SUM(CO219:CO222)</f>
        <v>970906.50493781164</v>
      </c>
      <c r="CP223" s="135">
        <f>SUM(CP219:CP222)</f>
        <v>3689517.3279999997</v>
      </c>
      <c r="CQ223" s="135">
        <f>SUM(CQ219:CQ222)</f>
        <v>0.14736363636363947</v>
      </c>
      <c r="CR223" s="132"/>
      <c r="CS223" s="132"/>
      <c r="CT223" s="132"/>
      <c r="CU223" s="132"/>
      <c r="CV223" s="132"/>
      <c r="CW223" s="141"/>
      <c r="CY223" s="214"/>
      <c r="CZ223" s="214"/>
    </row>
    <row r="224" spans="1:104" s="18" customFormat="1" x14ac:dyDescent="0.25">
      <c r="A224" s="272">
        <v>3858</v>
      </c>
      <c r="B224" s="51" t="str">
        <f t="shared" si="7"/>
        <v>3858-4068-1</v>
      </c>
      <c r="C224" s="52">
        <v>75</v>
      </c>
      <c r="D224" s="53" t="s">
        <v>277</v>
      </c>
      <c r="E224" s="53" t="s">
        <v>254</v>
      </c>
      <c r="F224" s="53" t="s">
        <v>687</v>
      </c>
      <c r="G224" s="53" t="s">
        <v>402</v>
      </c>
      <c r="H224" s="53" t="s">
        <v>274</v>
      </c>
      <c r="I224" s="70"/>
      <c r="J224" s="54"/>
      <c r="K224" s="54"/>
      <c r="L224" s="54"/>
      <c r="M224" s="218"/>
      <c r="N224" s="54"/>
      <c r="O224" s="54"/>
      <c r="P224" s="51"/>
      <c r="Q224" s="218"/>
      <c r="R224" s="218"/>
      <c r="S224" s="51"/>
      <c r="T224" s="51"/>
      <c r="U224" s="51"/>
      <c r="V224" s="219"/>
      <c r="W224" s="219"/>
      <c r="X224" s="220"/>
      <c r="Y224" s="55"/>
      <c r="Z224" s="55"/>
      <c r="AA224" s="219"/>
      <c r="AB224" s="219"/>
      <c r="AC224" s="51"/>
      <c r="AD224" s="51"/>
      <c r="AE224" s="218"/>
      <c r="AF224" s="218"/>
      <c r="AG224" s="55"/>
      <c r="AH224" s="56">
        <v>1</v>
      </c>
      <c r="AI224" s="57">
        <v>44347</v>
      </c>
      <c r="AJ224" s="58" t="s">
        <v>390</v>
      </c>
      <c r="AK224" s="59" t="s">
        <v>345</v>
      </c>
      <c r="AL224" s="59" t="s">
        <v>485</v>
      </c>
      <c r="AM224" s="60">
        <v>0.53472222222222221</v>
      </c>
      <c r="AN224" s="60">
        <v>0.54513888888888895</v>
      </c>
      <c r="AO224" s="60">
        <v>0.57638888888888895</v>
      </c>
      <c r="AP224" s="248">
        <v>0.57986111111111105</v>
      </c>
      <c r="AQ224" s="61">
        <f>IF(AP224&lt;AM224,(AP224+1)-AM224,AP224-AM224)</f>
        <v>4.513888888888884E-2</v>
      </c>
      <c r="AR224" s="61">
        <f>IF(AO224&lt;AN224,(AO224+1)-AN224,AO224-AN224)</f>
        <v>3.125E-2</v>
      </c>
      <c r="AS224" s="62">
        <f>IF(AR224&lt;&gt;0,1,"")</f>
        <v>1</v>
      </c>
      <c r="AT224" s="63">
        <f>IF(AM224&lt;&gt;0,AM224-(6/24)+1440,"")</f>
        <v>1440.2847222222222</v>
      </c>
      <c r="AU224" s="88">
        <v>5.7</v>
      </c>
      <c r="AV224" s="65"/>
      <c r="AW224" s="65"/>
      <c r="AX224" s="65"/>
      <c r="AY224" s="64">
        <v>13</v>
      </c>
      <c r="AZ224" s="216"/>
      <c r="BA224" s="88">
        <v>8</v>
      </c>
      <c r="BB224" s="66"/>
      <c r="BC224" s="90" t="s">
        <v>688</v>
      </c>
      <c r="BD224" s="89">
        <f>BC224*0.0004536</f>
        <v>28.164477600000001</v>
      </c>
      <c r="BE224" s="67"/>
      <c r="BF224" s="68"/>
      <c r="BG224" s="68"/>
      <c r="BH224" s="69">
        <v>3</v>
      </c>
      <c r="BI224" s="70"/>
      <c r="BJ224" s="70"/>
      <c r="BK224" s="70"/>
      <c r="BL224" s="70"/>
      <c r="BM224" s="71"/>
      <c r="BN224" s="71"/>
      <c r="BO224" s="71"/>
      <c r="BP224" s="72">
        <v>3</v>
      </c>
      <c r="BQ224" s="73"/>
      <c r="BR224" s="73"/>
      <c r="BS224" s="73"/>
      <c r="BT224" s="74"/>
      <c r="BU224" s="75"/>
      <c r="BV224" s="74"/>
      <c r="BW224" s="51"/>
      <c r="BX224" s="51"/>
      <c r="BY224" s="51"/>
      <c r="BZ224" s="51"/>
      <c r="CA224" s="51"/>
      <c r="CB224" s="51"/>
      <c r="CC224" s="51"/>
      <c r="CD224" s="51"/>
      <c r="CE224" s="51"/>
      <c r="CF224" s="51"/>
      <c r="CG224" s="51"/>
      <c r="CH224" s="51"/>
      <c r="CI224" s="212">
        <v>28.222999999999999</v>
      </c>
      <c r="CJ224" s="51"/>
      <c r="CK224" s="65">
        <f>((CJ224/3.8)*6.7)/1000</f>
        <v>0</v>
      </c>
      <c r="CL224" s="51">
        <v>1895</v>
      </c>
      <c r="CM224" s="67">
        <f>((CL224*6.7)/1)/1000</f>
        <v>12.6965</v>
      </c>
      <c r="CN224" s="67">
        <f>IF(A224="","",IF(CK224=0,CM224,CK224)/2.2)</f>
        <v>5.7711363636363631</v>
      </c>
      <c r="CO224" s="67">
        <f>IF(A224="","",(CP224/$BD$4))</f>
        <v>485572.61643558124</v>
      </c>
      <c r="CP224" s="67">
        <f>IF(A224="","",IF(CJ224="",(AJ224*$BA$4),CJ224))</f>
        <v>1845212.2560000001</v>
      </c>
      <c r="CQ224" s="64">
        <f>CN224-AU224</f>
        <v>7.1136363636362887E-2</v>
      </c>
      <c r="CR224" s="67">
        <f>AY224-BA224</f>
        <v>5</v>
      </c>
      <c r="CS224" s="155" t="s">
        <v>691</v>
      </c>
      <c r="CT224" s="199"/>
      <c r="CU224" s="200"/>
      <c r="CV224" s="200"/>
      <c r="CW224" s="201"/>
      <c r="CY224" s="228" t="s">
        <v>697</v>
      </c>
      <c r="CZ224" s="228"/>
    </row>
    <row r="225" spans="1:104" s="18" customFormat="1" ht="13.8" thickBot="1" x14ac:dyDescent="0.3">
      <c r="A225" s="271">
        <v>3858</v>
      </c>
      <c r="B225" s="76" t="str">
        <f t="shared" si="7"/>
        <v>3858-4072-2</v>
      </c>
      <c r="C225" s="77">
        <v>75</v>
      </c>
      <c r="D225" s="83" t="s">
        <v>277</v>
      </c>
      <c r="E225" s="83" t="s">
        <v>254</v>
      </c>
      <c r="F225" s="83" t="s">
        <v>687</v>
      </c>
      <c r="G225" s="83" t="s">
        <v>402</v>
      </c>
      <c r="H225" s="76" t="s">
        <v>274</v>
      </c>
      <c r="I225" s="76"/>
      <c r="J225" s="78"/>
      <c r="K225" s="78"/>
      <c r="L225" s="78"/>
      <c r="M225" s="221"/>
      <c r="N225" s="78"/>
      <c r="O225" s="78"/>
      <c r="P225" s="76"/>
      <c r="Q225" s="221"/>
      <c r="R225" s="221"/>
      <c r="S225" s="76"/>
      <c r="T225" s="76"/>
      <c r="U225" s="76"/>
      <c r="V225" s="222"/>
      <c r="W225" s="222"/>
      <c r="X225" s="222"/>
      <c r="Y225" s="79"/>
      <c r="Z225" s="79"/>
      <c r="AA225" s="223"/>
      <c r="AB225" s="223"/>
      <c r="AC225" s="76"/>
      <c r="AD225" s="76"/>
      <c r="AE225" s="221"/>
      <c r="AF225" s="221"/>
      <c r="AG225" s="79"/>
      <c r="AH225" s="80">
        <v>2</v>
      </c>
      <c r="AI225" s="81">
        <v>44347</v>
      </c>
      <c r="AJ225" s="82" t="s">
        <v>484</v>
      </c>
      <c r="AK225" s="83" t="s">
        <v>485</v>
      </c>
      <c r="AL225" s="83" t="s">
        <v>208</v>
      </c>
      <c r="AM225" s="84">
        <v>0.65277777777777779</v>
      </c>
      <c r="AN225" s="84">
        <v>0.65972222222222221</v>
      </c>
      <c r="AO225" s="84">
        <v>0.74652777777777779</v>
      </c>
      <c r="AP225" s="84">
        <v>0.75347222222222221</v>
      </c>
      <c r="AQ225" s="229">
        <f>IF(AP225&lt;AM225,(AP225+1)-AM225,AP225-AM225)</f>
        <v>0.10069444444444442</v>
      </c>
      <c r="AR225" s="231">
        <f>IF(AO225&lt;AN225,(AO225+1)-AN225,AO225-AN225)</f>
        <v>8.680555555555558E-2</v>
      </c>
      <c r="AS225" s="86">
        <f>IF(AR225&lt;&gt;0,1,"")</f>
        <v>1</v>
      </c>
      <c r="AT225" s="87">
        <f>IF(AM225&lt;&gt;0,AM225-(6/24)+1440,"")</f>
        <v>1440.4027777777778</v>
      </c>
      <c r="AU225" s="230">
        <v>9.4</v>
      </c>
      <c r="AV225" s="89"/>
      <c r="AW225" s="89"/>
      <c r="AX225" s="89"/>
      <c r="AY225" s="88">
        <v>17.600000000000001</v>
      </c>
      <c r="AZ225" s="89"/>
      <c r="BA225" s="88">
        <v>5.4</v>
      </c>
      <c r="BB225" s="88"/>
      <c r="BC225" s="90" t="s">
        <v>689</v>
      </c>
      <c r="BD225" s="89">
        <f>BC225*0.0004536</f>
        <v>44.512221600000004</v>
      </c>
      <c r="BE225" s="91"/>
      <c r="BF225" s="92"/>
      <c r="BG225" s="92"/>
      <c r="BH225" s="80">
        <v>4</v>
      </c>
      <c r="BI225" s="93"/>
      <c r="BJ225" s="93"/>
      <c r="BK225" s="93"/>
      <c r="BL225" s="93"/>
      <c r="BM225" s="94"/>
      <c r="BN225" s="94"/>
      <c r="BO225" s="94"/>
      <c r="BP225" s="95">
        <v>4</v>
      </c>
      <c r="BQ225" s="96"/>
      <c r="BR225" s="96"/>
      <c r="BS225" s="96"/>
      <c r="BT225" s="97"/>
      <c r="BU225" s="98"/>
      <c r="BV225" s="97"/>
      <c r="BW225" s="76"/>
      <c r="BX225" s="76"/>
      <c r="BY225" s="76"/>
      <c r="BZ225" s="76"/>
      <c r="CA225" s="76"/>
      <c r="CB225" s="76"/>
      <c r="CC225" s="76"/>
      <c r="CD225" s="76"/>
      <c r="CE225" s="76"/>
      <c r="CF225" s="76"/>
      <c r="CG225" s="76"/>
      <c r="CH225" s="76"/>
      <c r="CI225" s="212">
        <v>44.604999999999997</v>
      </c>
      <c r="CJ225" s="76"/>
      <c r="CK225" s="89">
        <f>((CJ225/3.8)*6.7)/1000</f>
        <v>0</v>
      </c>
      <c r="CL225" s="76">
        <v>3093</v>
      </c>
      <c r="CM225" s="91">
        <f>((CL225*6.7)/1)/1000</f>
        <v>20.723100000000002</v>
      </c>
      <c r="CN225" s="91">
        <f>IF(A225="","",IF(CK225=0,CM225,CK225)/2.2)</f>
        <v>9.4195909090909087</v>
      </c>
      <c r="CO225" s="91">
        <f>IF(A225="","",(CP225/$BD$4))</f>
        <v>486050.07230228285</v>
      </c>
      <c r="CP225" s="91">
        <f>IF(A225="","",IF(CJ225="",(AJ225*$BA$4),CJ225))</f>
        <v>1847026.6239999998</v>
      </c>
      <c r="CQ225" s="99">
        <f>CN225-AU225</f>
        <v>1.9590909090908326E-2</v>
      </c>
      <c r="CR225" s="91">
        <f>AY225-BA225</f>
        <v>12.200000000000001</v>
      </c>
      <c r="CS225" s="168" t="s">
        <v>692</v>
      </c>
      <c r="CT225" s="81"/>
      <c r="CU225" s="192"/>
      <c r="CV225" s="192"/>
      <c r="CW225" s="169"/>
      <c r="CY225" s="83" t="s">
        <v>697</v>
      </c>
      <c r="CZ225" s="83"/>
    </row>
    <row r="226" spans="1:104" s="18" customFormat="1" ht="13.8" hidden="1" thickBot="1" x14ac:dyDescent="0.3">
      <c r="A226" s="100"/>
      <c r="B226" s="76" t="str">
        <f t="shared" si="7"/>
        <v/>
      </c>
      <c r="C226" s="77"/>
      <c r="D226" s="83"/>
      <c r="E226" s="83"/>
      <c r="F226" s="83"/>
      <c r="G226" s="76"/>
      <c r="H226" s="76"/>
      <c r="I226" s="76"/>
      <c r="J226" s="78"/>
      <c r="K226" s="78"/>
      <c r="L226" s="78"/>
      <c r="M226" s="221"/>
      <c r="N226" s="78"/>
      <c r="O226" s="78"/>
      <c r="P226" s="76"/>
      <c r="Q226" s="221"/>
      <c r="R226" s="221"/>
      <c r="S226" s="76"/>
      <c r="T226" s="76"/>
      <c r="U226" s="76"/>
      <c r="V226" s="222"/>
      <c r="W226" s="222"/>
      <c r="X226" s="222"/>
      <c r="Y226" s="79"/>
      <c r="Z226" s="79"/>
      <c r="AA226" s="223"/>
      <c r="AB226" s="223"/>
      <c r="AC226" s="76"/>
      <c r="AD226" s="76"/>
      <c r="AE226" s="221"/>
      <c r="AF226" s="221"/>
      <c r="AG226" s="79"/>
      <c r="AH226" s="80">
        <v>3</v>
      </c>
      <c r="AI226" s="81"/>
      <c r="AJ226" s="82"/>
      <c r="AK226" s="83"/>
      <c r="AL226" s="83"/>
      <c r="AM226" s="84"/>
      <c r="AN226" s="84"/>
      <c r="AO226" s="84"/>
      <c r="AP226" s="84"/>
      <c r="AQ226" s="85">
        <f>IF(AP226&lt;AM226,(AP226+1)-AM226,AP226-AM226)</f>
        <v>0</v>
      </c>
      <c r="AR226" s="85">
        <f>IF(AO226&lt;AN226,(AO226+1)-AN226,AO226-AN226)</f>
        <v>0</v>
      </c>
      <c r="AS226" s="86" t="str">
        <f>IF(AR226&lt;&gt;0,1,"")</f>
        <v/>
      </c>
      <c r="AT226" s="87" t="str">
        <f>IF(AM226&lt;&gt;0,AM226-(6/24)+1440,"")</f>
        <v/>
      </c>
      <c r="AU226" s="88"/>
      <c r="AV226" s="89"/>
      <c r="AW226" s="89"/>
      <c r="AX226" s="89"/>
      <c r="AY226" s="88"/>
      <c r="AZ226" s="89"/>
      <c r="BA226" s="88"/>
      <c r="BB226" s="88"/>
      <c r="BC226" s="101"/>
      <c r="BD226" s="89">
        <f>BC226*0.0004536</f>
        <v>0</v>
      </c>
      <c r="BE226" s="91"/>
      <c r="BF226" s="92"/>
      <c r="BG226" s="92"/>
      <c r="BH226" s="80"/>
      <c r="BI226" s="93"/>
      <c r="BJ226" s="93"/>
      <c r="BK226" s="93"/>
      <c r="BL226" s="93"/>
      <c r="BM226" s="94"/>
      <c r="BN226" s="94"/>
      <c r="BO226" s="94"/>
      <c r="BP226" s="95"/>
      <c r="BQ226" s="96"/>
      <c r="BR226" s="96"/>
      <c r="BS226" s="96"/>
      <c r="BT226" s="97"/>
      <c r="BU226" s="98"/>
      <c r="BV226" s="97"/>
      <c r="BW226" s="76"/>
      <c r="BX226" s="76"/>
      <c r="BY226" s="76"/>
      <c r="BZ226" s="76"/>
      <c r="CA226" s="76"/>
      <c r="CB226" s="76"/>
      <c r="CC226" s="76"/>
      <c r="CD226" s="76"/>
      <c r="CE226" s="76"/>
      <c r="CF226" s="76"/>
      <c r="CG226" s="76"/>
      <c r="CH226" s="76"/>
      <c r="CI226" s="212"/>
      <c r="CJ226" s="76"/>
      <c r="CK226" s="89">
        <f>((CJ226/3.8)*6.7)/1000</f>
        <v>0</v>
      </c>
      <c r="CL226" s="76"/>
      <c r="CM226" s="91">
        <f>((CL226*6.7)/1)/1000</f>
        <v>0</v>
      </c>
      <c r="CN226" s="91" t="str">
        <f>IF(A226="","",IF(CK226=0,CM226,CK226)/2.2)</f>
        <v/>
      </c>
      <c r="CO226" s="91" t="str">
        <f>IF(A226="","",(CP226/$BD$4))</f>
        <v/>
      </c>
      <c r="CP226" s="91" t="str">
        <f>IF(A226="","",IF(CJ226="",(AJ226*$BA$4),CJ226))</f>
        <v/>
      </c>
      <c r="CQ226" s="99"/>
      <c r="CR226" s="91">
        <f>AY226-BA226</f>
        <v>0</v>
      </c>
      <c r="CS226" s="76"/>
      <c r="CT226" s="81"/>
      <c r="CU226" s="192"/>
      <c r="CV226" s="192"/>
      <c r="CW226" s="169"/>
      <c r="CY226" s="76"/>
      <c r="CZ226" s="76"/>
    </row>
    <row r="227" spans="1:104" s="18" customFormat="1" ht="13.8" hidden="1" thickBot="1" x14ac:dyDescent="0.3">
      <c r="A227" s="100"/>
      <c r="B227" s="76" t="str">
        <f t="shared" si="7"/>
        <v/>
      </c>
      <c r="C227" s="77"/>
      <c r="D227" s="83"/>
      <c r="E227" s="83"/>
      <c r="F227" s="83"/>
      <c r="G227" s="76"/>
      <c r="H227" s="76"/>
      <c r="I227" s="76"/>
      <c r="J227" s="78"/>
      <c r="K227" s="78"/>
      <c r="L227" s="78"/>
      <c r="M227" s="221"/>
      <c r="N227" s="78"/>
      <c r="O227" s="78"/>
      <c r="P227" s="76"/>
      <c r="Q227" s="221"/>
      <c r="R227" s="221"/>
      <c r="S227" s="76"/>
      <c r="T227" s="76"/>
      <c r="U227" s="76"/>
      <c r="V227" s="222"/>
      <c r="W227" s="222"/>
      <c r="X227" s="222"/>
      <c r="Y227" s="79"/>
      <c r="Z227" s="79"/>
      <c r="AA227" s="223"/>
      <c r="AB227" s="223"/>
      <c r="AC227" s="76"/>
      <c r="AD227" s="76"/>
      <c r="AE227" s="221"/>
      <c r="AF227" s="221"/>
      <c r="AG227" s="79"/>
      <c r="AH227" s="102">
        <v>4</v>
      </c>
      <c r="AI227" s="103"/>
      <c r="AJ227" s="104"/>
      <c r="AK227" s="105"/>
      <c r="AL227" s="106"/>
      <c r="AM227" s="107"/>
      <c r="AN227" s="107"/>
      <c r="AO227" s="107"/>
      <c r="AP227" s="107"/>
      <c r="AQ227" s="108">
        <f>IF(AP227&lt;AM227,(AP227+1)-AM227,AP227-AM227)</f>
        <v>0</v>
      </c>
      <c r="AR227" s="108">
        <f>IF(AO227&lt;AN227,(AO227+1)-AN227,AO227-AN227)</f>
        <v>0</v>
      </c>
      <c r="AS227" s="109" t="str">
        <f>IF(AR227&lt;&gt;0,1,"")</f>
        <v/>
      </c>
      <c r="AT227" s="110" t="str">
        <f>IF(AM227&lt;&gt;0,AM227-(6/24)+1440,"")</f>
        <v/>
      </c>
      <c r="AU227" s="111"/>
      <c r="AV227" s="112"/>
      <c r="AW227" s="112"/>
      <c r="AX227" s="112"/>
      <c r="AY227" s="111"/>
      <c r="AZ227" s="217"/>
      <c r="BA227" s="111"/>
      <c r="BB227" s="111"/>
      <c r="BC227" s="113"/>
      <c r="BD227" s="112">
        <f>BC227*0.0004536</f>
        <v>0</v>
      </c>
      <c r="BE227" s="114"/>
      <c r="BF227" s="115"/>
      <c r="BG227" s="115"/>
      <c r="BH227" s="102"/>
      <c r="BI227" s="116"/>
      <c r="BJ227" s="116"/>
      <c r="BK227" s="116"/>
      <c r="BL227" s="116"/>
      <c r="BM227" s="117"/>
      <c r="BN227" s="117"/>
      <c r="BO227" s="117"/>
      <c r="BP227" s="118"/>
      <c r="BQ227" s="119"/>
      <c r="BR227" s="119"/>
      <c r="BS227" s="119"/>
      <c r="BT227" s="120"/>
      <c r="BU227" s="121"/>
      <c r="BV227" s="120"/>
      <c r="BW227" s="122"/>
      <c r="BX227" s="122"/>
      <c r="BY227" s="122"/>
      <c r="BZ227" s="122"/>
      <c r="CA227" s="122"/>
      <c r="CB227" s="122"/>
      <c r="CC227" s="122"/>
      <c r="CD227" s="122"/>
      <c r="CE227" s="122"/>
      <c r="CF227" s="122"/>
      <c r="CG227" s="122"/>
      <c r="CH227" s="122"/>
      <c r="CI227" s="213"/>
      <c r="CJ227" s="122"/>
      <c r="CK227" s="112">
        <f>((CJ227/3.8)*6.7)/1000</f>
        <v>0</v>
      </c>
      <c r="CL227" s="122"/>
      <c r="CM227" s="114">
        <f>((CL227*6.7)/1)/1000</f>
        <v>0</v>
      </c>
      <c r="CN227" s="114" t="str">
        <f>IF(A227="","",IF(CK227=0,CM227,CK227)/2.2)</f>
        <v/>
      </c>
      <c r="CO227" s="114" t="str">
        <f>IF(A227="","",(CP227/$BD$4))</f>
        <v/>
      </c>
      <c r="CP227" s="114" t="str">
        <f>IF(A227="","",IF(CJ227="",(AJ227*$BA$4),CJ227))</f>
        <v/>
      </c>
      <c r="CQ227" s="123"/>
      <c r="CR227" s="114">
        <f>AY227-BA227</f>
        <v>0</v>
      </c>
      <c r="CS227" s="122"/>
      <c r="CT227" s="202"/>
      <c r="CU227" s="203"/>
      <c r="CV227" s="203"/>
      <c r="CW227" s="204"/>
      <c r="CY227" s="76"/>
      <c r="CZ227" s="76"/>
    </row>
    <row r="228" spans="1:104" s="18" customFormat="1" ht="13.8" hidden="1" thickBot="1" x14ac:dyDescent="0.3">
      <c r="A228" s="124"/>
      <c r="B228" s="125" t="str">
        <f t="shared" si="7"/>
        <v/>
      </c>
      <c r="C228" s="126"/>
      <c r="D228" s="127"/>
      <c r="E228" s="127"/>
      <c r="F228" s="127"/>
      <c r="G228" s="127"/>
      <c r="H228" s="127"/>
      <c r="I228" s="128"/>
      <c r="J228" s="128"/>
      <c r="K228" s="128"/>
      <c r="L228" s="128"/>
      <c r="M228" s="224"/>
      <c r="N228" s="128"/>
      <c r="O228" s="128"/>
      <c r="P228" s="125"/>
      <c r="Q228" s="224"/>
      <c r="R228" s="224"/>
      <c r="S228" s="125"/>
      <c r="T228" s="125"/>
      <c r="U228" s="125"/>
      <c r="V228" s="225"/>
      <c r="W228" s="225"/>
      <c r="X228" s="225"/>
      <c r="Y228" s="129"/>
      <c r="Z228" s="129"/>
      <c r="AA228" s="226"/>
      <c r="AB228" s="226"/>
      <c r="AC228" s="125"/>
      <c r="AD228" s="125"/>
      <c r="AE228" s="224"/>
      <c r="AF228" s="224"/>
      <c r="AG228" s="130"/>
      <c r="AH228" s="238" t="s">
        <v>141</v>
      </c>
      <c r="AI228" s="239"/>
      <c r="AJ228" s="131"/>
      <c r="AK228" s="132"/>
      <c r="AL228" s="132"/>
      <c r="AM228" s="132"/>
      <c r="AN228" s="132"/>
      <c r="AO228" s="132"/>
      <c r="AP228" s="133"/>
      <c r="AQ228" s="133">
        <f>SUM(AQ224:AQ227)</f>
        <v>0.14583333333333326</v>
      </c>
      <c r="AR228" s="133">
        <f>SUM(AR224:AR227)</f>
        <v>0.11805555555555558</v>
      </c>
      <c r="AS228" s="134">
        <f>SUM(AS224:AS227)</f>
        <v>2</v>
      </c>
      <c r="AT228" s="134"/>
      <c r="AU228" s="132"/>
      <c r="AV228" s="135"/>
      <c r="AW228" s="135"/>
      <c r="AX228" s="135"/>
      <c r="AY228" s="132"/>
      <c r="AZ228" s="132"/>
      <c r="BA228" s="132"/>
      <c r="BB228" s="132"/>
      <c r="BC228" s="136"/>
      <c r="BD228" s="135"/>
      <c r="BE228" s="135"/>
      <c r="BF228" s="137"/>
      <c r="BG228" s="137"/>
      <c r="BH228" s="239"/>
      <c r="BI228" s="239"/>
      <c r="BJ228" s="239"/>
      <c r="BK228" s="138"/>
      <c r="BL228" s="138"/>
      <c r="BM228" s="138"/>
      <c r="BN228" s="138"/>
      <c r="BO228" s="138"/>
      <c r="BP228" s="139"/>
      <c r="BQ228" s="139"/>
      <c r="BR228" s="139"/>
      <c r="BS228" s="139"/>
      <c r="BT228" s="140"/>
      <c r="BU228" s="140"/>
      <c r="BV228" s="140"/>
      <c r="BW228" s="132"/>
      <c r="BX228" s="132"/>
      <c r="BY228" s="132"/>
      <c r="BZ228" s="132"/>
      <c r="CA228" s="132"/>
      <c r="CB228" s="132"/>
      <c r="CC228" s="132"/>
      <c r="CD228" s="132"/>
      <c r="CE228" s="132"/>
      <c r="CF228" s="132"/>
      <c r="CG228" s="132"/>
      <c r="CH228" s="132"/>
      <c r="CI228" s="214"/>
      <c r="CJ228" s="132"/>
      <c r="CK228" s="135">
        <f>SUM(CK224:CK227)</f>
        <v>0</v>
      </c>
      <c r="CL228" s="132"/>
      <c r="CM228" s="135">
        <f>SUM(CM224:CM227)</f>
        <v>33.419600000000003</v>
      </c>
      <c r="CN228" s="135">
        <f>SUM(CN224:CN227)</f>
        <v>15.190727272727273</v>
      </c>
      <c r="CO228" s="135">
        <f>SUM(CO224:CO227)</f>
        <v>971622.68873786414</v>
      </c>
      <c r="CP228" s="135">
        <f>SUM(CP224:CP227)</f>
        <v>3692238.88</v>
      </c>
      <c r="CQ228" s="135">
        <f>SUM(CQ224:CQ227)</f>
        <v>9.0727272727271213E-2</v>
      </c>
      <c r="CR228" s="132"/>
      <c r="CS228" s="132"/>
      <c r="CT228" s="132"/>
      <c r="CU228" s="132"/>
      <c r="CV228" s="132"/>
      <c r="CW228" s="141"/>
      <c r="CY228" s="214"/>
      <c r="CZ228" s="214"/>
    </row>
    <row r="229" spans="1:104" s="18" customFormat="1" x14ac:dyDescent="0.25">
      <c r="A229" s="50">
        <v>3859</v>
      </c>
      <c r="B229" s="51" t="str">
        <f t="shared" si="7"/>
        <v>3859-251-1</v>
      </c>
      <c r="C229" s="52">
        <v>75</v>
      </c>
      <c r="D229" s="53" t="s">
        <v>245</v>
      </c>
      <c r="E229" s="53" t="s">
        <v>206</v>
      </c>
      <c r="F229" s="53" t="s">
        <v>574</v>
      </c>
      <c r="G229" s="53" t="s">
        <v>652</v>
      </c>
      <c r="H229" s="53" t="s">
        <v>694</v>
      </c>
      <c r="I229" s="70" t="s">
        <v>695</v>
      </c>
      <c r="J229" s="54"/>
      <c r="K229" s="54"/>
      <c r="L229" s="54"/>
      <c r="M229" s="218"/>
      <c r="N229" s="54"/>
      <c r="O229" s="54"/>
      <c r="P229" s="51"/>
      <c r="Q229" s="218"/>
      <c r="R229" s="218"/>
      <c r="S229" s="51"/>
      <c r="T229" s="51"/>
      <c r="U229" s="51"/>
      <c r="V229" s="219"/>
      <c r="W229" s="219"/>
      <c r="X229" s="220"/>
      <c r="Y229" s="55"/>
      <c r="Z229" s="55"/>
      <c r="AA229" s="219"/>
      <c r="AB229" s="219"/>
      <c r="AC229" s="51"/>
      <c r="AD229" s="51"/>
      <c r="AE229" s="218"/>
      <c r="AF229" s="218"/>
      <c r="AG229" s="55"/>
      <c r="AH229" s="56">
        <v>1</v>
      </c>
      <c r="AI229" s="57">
        <v>44347</v>
      </c>
      <c r="AJ229" s="58" t="s">
        <v>207</v>
      </c>
      <c r="AK229" s="59" t="s">
        <v>208</v>
      </c>
      <c r="AL229" s="59" t="s">
        <v>209</v>
      </c>
      <c r="AM229" s="60">
        <v>0.82291666666666663</v>
      </c>
      <c r="AN229" s="60">
        <v>0.83680555555555547</v>
      </c>
      <c r="AO229" s="60">
        <v>0.95486111111111116</v>
      </c>
      <c r="AP229" s="60">
        <v>0.96527777777777779</v>
      </c>
      <c r="AQ229" s="61">
        <f>IF(AP229&lt;AM229,(AP229+1)-AM229,AP229-AM229)</f>
        <v>0.14236111111111116</v>
      </c>
      <c r="AR229" s="61">
        <f>IF(AO229&lt;AN229,(AO229+1)-AN229,AO229-AN229)</f>
        <v>0.11805555555555569</v>
      </c>
      <c r="AS229" s="62">
        <f>IF(AR229&lt;&gt;0,1,"")</f>
        <v>1</v>
      </c>
      <c r="AT229" s="63">
        <f>IF(AM229&lt;&gt;0,AM229-(6/24)+1440,"")</f>
        <v>1440.5729166666667</v>
      </c>
      <c r="AU229" s="254">
        <v>18.100000000000001</v>
      </c>
      <c r="AV229" s="65"/>
      <c r="AW229" s="65"/>
      <c r="AX229" s="65"/>
      <c r="AY229" s="64">
        <v>23</v>
      </c>
      <c r="AZ229" s="216"/>
      <c r="BA229" s="88">
        <v>6.4</v>
      </c>
      <c r="BB229" s="66"/>
      <c r="BC229" s="90" t="s">
        <v>696</v>
      </c>
      <c r="BD229" s="89">
        <f>BC229*0.0004536</f>
        <v>19.0083348</v>
      </c>
      <c r="BE229" s="67"/>
      <c r="BF229" s="68"/>
      <c r="BG229" s="68"/>
      <c r="BH229" s="69">
        <v>3</v>
      </c>
      <c r="BI229" s="70"/>
      <c r="BJ229" s="70"/>
      <c r="BK229" s="70"/>
      <c r="BL229" s="70"/>
      <c r="BM229" s="71"/>
      <c r="BN229" s="71"/>
      <c r="BO229" s="71"/>
      <c r="BP229" s="72">
        <v>3</v>
      </c>
      <c r="BQ229" s="73"/>
      <c r="BR229" s="73"/>
      <c r="BS229" s="73"/>
      <c r="BT229" s="74"/>
      <c r="BU229" s="75"/>
      <c r="BV229" s="74"/>
      <c r="BW229" s="51"/>
      <c r="BX229" s="51"/>
      <c r="BY229" s="51"/>
      <c r="BZ229" s="51"/>
      <c r="CA229" s="51"/>
      <c r="CB229" s="51"/>
      <c r="CC229" s="51"/>
      <c r="CD229" s="51"/>
      <c r="CE229" s="51"/>
      <c r="CF229" s="51"/>
      <c r="CG229" s="51"/>
      <c r="CH229" s="51"/>
      <c r="CI229" s="212">
        <v>19.007999999999999</v>
      </c>
      <c r="CJ229" s="51"/>
      <c r="CK229" s="65">
        <f>((CJ229/3.8)*6.7)/1000</f>
        <v>0</v>
      </c>
      <c r="CL229" s="51">
        <v>5942</v>
      </c>
      <c r="CM229" s="67">
        <f>((CL229*6.7)/1)/1000</f>
        <v>39.811399999999999</v>
      </c>
      <c r="CN229" s="67">
        <f>IF(A229="","",IF(CK229=0,CM229,CK229)/2.2)</f>
        <v>18.096090909090908</v>
      </c>
      <c r="CO229" s="67">
        <f>IF(A229="","",(CP229/$BD$4))</f>
        <v>29960.355635528729</v>
      </c>
      <c r="CP229" s="67">
        <f>IF(A229="","",IF(CJ229="",(AJ229*$BA$4),CJ229))</f>
        <v>113851.59199999999</v>
      </c>
      <c r="CQ229" s="251">
        <f>CN229-AU229</f>
        <v>-3.9090909090937487E-3</v>
      </c>
      <c r="CR229" s="67">
        <f>AY229-BA229</f>
        <v>16.600000000000001</v>
      </c>
      <c r="CS229" s="155"/>
      <c r="CT229" s="199">
        <v>44347</v>
      </c>
      <c r="CU229" s="200">
        <v>0.75694444444444453</v>
      </c>
      <c r="CV229" s="200">
        <v>0.79166666666666663</v>
      </c>
      <c r="CW229" s="201" t="s">
        <v>522</v>
      </c>
      <c r="CY229" s="228" t="s">
        <v>697</v>
      </c>
      <c r="CZ229" s="228"/>
    </row>
    <row r="230" spans="1:104" s="18" customFormat="1" hidden="1" x14ac:dyDescent="0.25">
      <c r="A230" s="100"/>
      <c r="B230" s="76" t="str">
        <f t="shared" si="7"/>
        <v/>
      </c>
      <c r="C230" s="77"/>
      <c r="D230" s="83"/>
      <c r="E230" s="83"/>
      <c r="F230" s="83"/>
      <c r="G230" s="83"/>
      <c r="H230" s="76"/>
      <c r="I230" s="76"/>
      <c r="J230" s="78"/>
      <c r="K230" s="78"/>
      <c r="L230" s="78"/>
      <c r="M230" s="221"/>
      <c r="N230" s="78"/>
      <c r="O230" s="78"/>
      <c r="P230" s="76"/>
      <c r="Q230" s="221"/>
      <c r="R230" s="221"/>
      <c r="S230" s="76"/>
      <c r="T230" s="76"/>
      <c r="U230" s="76"/>
      <c r="V230" s="222"/>
      <c r="W230" s="222"/>
      <c r="X230" s="222"/>
      <c r="Y230" s="79"/>
      <c r="Z230" s="79"/>
      <c r="AA230" s="223"/>
      <c r="AB230" s="223"/>
      <c r="AC230" s="76"/>
      <c r="AD230" s="76"/>
      <c r="AE230" s="221"/>
      <c r="AF230" s="221"/>
      <c r="AG230" s="79"/>
      <c r="AH230" s="80">
        <v>2</v>
      </c>
      <c r="AI230" s="81"/>
      <c r="AJ230" s="82"/>
      <c r="AK230" s="83"/>
      <c r="AL230" s="83"/>
      <c r="AM230" s="84"/>
      <c r="AN230" s="84"/>
      <c r="AO230" s="84"/>
      <c r="AP230" s="84"/>
      <c r="AQ230" s="229">
        <f>IF(AP230&lt;AM230,(AP230+1)-AM230,AP230-AM230)</f>
        <v>0</v>
      </c>
      <c r="AR230" s="231">
        <f>IF(AO230&lt;AN230,(AO230+1)-AN230,AO230-AN230)</f>
        <v>0</v>
      </c>
      <c r="AS230" s="86" t="str">
        <f>IF(AR230&lt;&gt;0,1,"")</f>
        <v/>
      </c>
      <c r="AT230" s="87" t="str">
        <f>IF(AM230&lt;&gt;0,AM230-(6/24)+1440,"")</f>
        <v/>
      </c>
      <c r="AU230" s="230"/>
      <c r="AV230" s="89"/>
      <c r="AW230" s="89"/>
      <c r="AX230" s="89"/>
      <c r="AY230" s="88"/>
      <c r="AZ230" s="89"/>
      <c r="BA230" s="88"/>
      <c r="BB230" s="88"/>
      <c r="BC230" s="90"/>
      <c r="BD230" s="89">
        <f>BC230*0.0004536</f>
        <v>0</v>
      </c>
      <c r="BE230" s="91"/>
      <c r="BF230" s="92"/>
      <c r="BG230" s="92"/>
      <c r="BH230" s="80">
        <v>4</v>
      </c>
      <c r="BI230" s="93"/>
      <c r="BJ230" s="93"/>
      <c r="BK230" s="93"/>
      <c r="BL230" s="93"/>
      <c r="BM230" s="94"/>
      <c r="BN230" s="94"/>
      <c r="BO230" s="94"/>
      <c r="BP230" s="95">
        <v>4</v>
      </c>
      <c r="BQ230" s="96"/>
      <c r="BR230" s="96"/>
      <c r="BS230" s="96"/>
      <c r="BT230" s="97"/>
      <c r="BU230" s="98"/>
      <c r="BV230" s="97"/>
      <c r="BW230" s="76"/>
      <c r="BX230" s="76"/>
      <c r="BY230" s="76"/>
      <c r="BZ230" s="76"/>
      <c r="CA230" s="76"/>
      <c r="CB230" s="76"/>
      <c r="CC230" s="76"/>
      <c r="CD230" s="76"/>
      <c r="CE230" s="76"/>
      <c r="CF230" s="76"/>
      <c r="CG230" s="76"/>
      <c r="CH230" s="76"/>
      <c r="CI230" s="212"/>
      <c r="CJ230" s="76"/>
      <c r="CK230" s="89">
        <f>((CJ230/3.8)*6.7)/1000</f>
        <v>0</v>
      </c>
      <c r="CL230" s="76"/>
      <c r="CM230" s="91">
        <f>((CL230*6.7)/1)/1000</f>
        <v>0</v>
      </c>
      <c r="CN230" s="91" t="str">
        <f>IF(A230="","",IF(CK230=0,CM230,CK230)/2.2)</f>
        <v/>
      </c>
      <c r="CO230" s="91" t="str">
        <f>IF(A230="","",(CP230/$BD$4))</f>
        <v/>
      </c>
      <c r="CP230" s="91" t="str">
        <f>IF(A230="","",IF(CJ230="",(AJ230*$BA$4),CJ230))</f>
        <v/>
      </c>
      <c r="CQ230" s="99"/>
      <c r="CR230" s="91">
        <f>AY230-BA230</f>
        <v>0</v>
      </c>
      <c r="CS230" s="168" t="s">
        <v>142</v>
      </c>
      <c r="CT230" s="81"/>
      <c r="CU230" s="192"/>
      <c r="CV230" s="192"/>
      <c r="CW230" s="169"/>
      <c r="CY230" s="83"/>
      <c r="CZ230" s="83"/>
    </row>
    <row r="231" spans="1:104" s="18" customFormat="1" hidden="1" x14ac:dyDescent="0.25">
      <c r="A231" s="100"/>
      <c r="B231" s="76" t="str">
        <f t="shared" si="7"/>
        <v/>
      </c>
      <c r="C231" s="77"/>
      <c r="D231" s="83"/>
      <c r="E231" s="83"/>
      <c r="F231" s="83"/>
      <c r="G231" s="76"/>
      <c r="H231" s="76"/>
      <c r="I231" s="76"/>
      <c r="J231" s="78"/>
      <c r="K231" s="78"/>
      <c r="L231" s="78"/>
      <c r="M231" s="221"/>
      <c r="N231" s="78"/>
      <c r="O231" s="78"/>
      <c r="P231" s="76"/>
      <c r="Q231" s="221"/>
      <c r="R231" s="221"/>
      <c r="S231" s="76"/>
      <c r="T231" s="76"/>
      <c r="U231" s="76"/>
      <c r="V231" s="222"/>
      <c r="W231" s="222"/>
      <c r="X231" s="222"/>
      <c r="Y231" s="79"/>
      <c r="Z231" s="79"/>
      <c r="AA231" s="223"/>
      <c r="AB231" s="223"/>
      <c r="AC231" s="76"/>
      <c r="AD231" s="76"/>
      <c r="AE231" s="221"/>
      <c r="AF231" s="221"/>
      <c r="AG231" s="79"/>
      <c r="AH231" s="80">
        <v>3</v>
      </c>
      <c r="AI231" s="81"/>
      <c r="AJ231" s="82"/>
      <c r="AK231" s="83"/>
      <c r="AL231" s="83"/>
      <c r="AM231" s="84"/>
      <c r="AN231" s="84"/>
      <c r="AO231" s="84"/>
      <c r="AP231" s="84"/>
      <c r="AQ231" s="85">
        <f>IF(AP231&lt;AM231,(AP231+1)-AM231,AP231-AM231)</f>
        <v>0</v>
      </c>
      <c r="AR231" s="85">
        <f>IF(AO231&lt;AN231,(AO231+1)-AN231,AO231-AN231)</f>
        <v>0</v>
      </c>
      <c r="AS231" s="86" t="str">
        <f>IF(AR231&lt;&gt;0,1,"")</f>
        <v/>
      </c>
      <c r="AT231" s="87" t="str">
        <f>IF(AM231&lt;&gt;0,AM231-(6/24)+1440,"")</f>
        <v/>
      </c>
      <c r="AU231" s="88"/>
      <c r="AV231" s="89"/>
      <c r="AW231" s="89"/>
      <c r="AX231" s="89"/>
      <c r="AY231" s="88"/>
      <c r="AZ231" s="89"/>
      <c r="BA231" s="88"/>
      <c r="BB231" s="88"/>
      <c r="BC231" s="101"/>
      <c r="BD231" s="89">
        <f>BC231*0.0004536</f>
        <v>0</v>
      </c>
      <c r="BE231" s="91"/>
      <c r="BF231" s="92"/>
      <c r="BG231" s="92"/>
      <c r="BH231" s="80"/>
      <c r="BI231" s="93"/>
      <c r="BJ231" s="93"/>
      <c r="BK231" s="93"/>
      <c r="BL231" s="93"/>
      <c r="BM231" s="94"/>
      <c r="BN231" s="94"/>
      <c r="BO231" s="94"/>
      <c r="BP231" s="95"/>
      <c r="BQ231" s="96"/>
      <c r="BR231" s="96"/>
      <c r="BS231" s="96"/>
      <c r="BT231" s="97"/>
      <c r="BU231" s="98"/>
      <c r="BV231" s="97"/>
      <c r="BW231" s="76"/>
      <c r="BX231" s="76"/>
      <c r="BY231" s="76"/>
      <c r="BZ231" s="76"/>
      <c r="CA231" s="76"/>
      <c r="CB231" s="76"/>
      <c r="CC231" s="76"/>
      <c r="CD231" s="76"/>
      <c r="CE231" s="76"/>
      <c r="CF231" s="76"/>
      <c r="CG231" s="76"/>
      <c r="CH231" s="76"/>
      <c r="CI231" s="212"/>
      <c r="CJ231" s="76"/>
      <c r="CK231" s="89">
        <f>((CJ231/3.8)*6.7)/1000</f>
        <v>0</v>
      </c>
      <c r="CL231" s="76"/>
      <c r="CM231" s="91">
        <f>((CL231*6.7)/1)/1000</f>
        <v>0</v>
      </c>
      <c r="CN231" s="91" t="str">
        <f>IF(A231="","",IF(CK231=0,CM231,CK231)/2.2)</f>
        <v/>
      </c>
      <c r="CO231" s="91" t="str">
        <f>IF(A231="","",(CP231/$BD$4))</f>
        <v/>
      </c>
      <c r="CP231" s="91" t="str">
        <f>IF(A231="","",IF(CJ231="",(AJ231*$BA$4),CJ231))</f>
        <v/>
      </c>
      <c r="CQ231" s="99"/>
      <c r="CR231" s="91">
        <f>AY231-BA231</f>
        <v>0</v>
      </c>
      <c r="CS231" s="76"/>
      <c r="CT231" s="81"/>
      <c r="CU231" s="192"/>
      <c r="CV231" s="192"/>
      <c r="CW231" s="169"/>
      <c r="CY231" s="76"/>
      <c r="CZ231" s="76"/>
    </row>
    <row r="232" spans="1:104" s="18" customFormat="1" hidden="1" x14ac:dyDescent="0.25">
      <c r="A232" s="100"/>
      <c r="B232" s="76" t="str">
        <f t="shared" si="7"/>
        <v/>
      </c>
      <c r="C232" s="77"/>
      <c r="D232" s="83"/>
      <c r="E232" s="83"/>
      <c r="F232" s="83"/>
      <c r="G232" s="76"/>
      <c r="H232" s="76"/>
      <c r="I232" s="76"/>
      <c r="J232" s="78"/>
      <c r="K232" s="78"/>
      <c r="L232" s="78"/>
      <c r="M232" s="221"/>
      <c r="N232" s="78"/>
      <c r="O232" s="78"/>
      <c r="P232" s="76"/>
      <c r="Q232" s="221"/>
      <c r="R232" s="221"/>
      <c r="S232" s="76"/>
      <c r="T232" s="76"/>
      <c r="U232" s="76"/>
      <c r="V232" s="222"/>
      <c r="W232" s="222"/>
      <c r="X232" s="222"/>
      <c r="Y232" s="79"/>
      <c r="Z232" s="79"/>
      <c r="AA232" s="223"/>
      <c r="AB232" s="223"/>
      <c r="AC232" s="76"/>
      <c r="AD232" s="76"/>
      <c r="AE232" s="221"/>
      <c r="AF232" s="221"/>
      <c r="AG232" s="79"/>
      <c r="AH232" s="102">
        <v>4</v>
      </c>
      <c r="AI232" s="103"/>
      <c r="AJ232" s="104"/>
      <c r="AK232" s="105"/>
      <c r="AL232" s="106"/>
      <c r="AM232" s="107"/>
      <c r="AN232" s="107"/>
      <c r="AO232" s="107"/>
      <c r="AP232" s="107"/>
      <c r="AQ232" s="108">
        <f>IF(AP232&lt;AM232,(AP232+1)-AM232,AP232-AM232)</f>
        <v>0</v>
      </c>
      <c r="AR232" s="108">
        <f>IF(AO232&lt;AN232,(AO232+1)-AN232,AO232-AN232)</f>
        <v>0</v>
      </c>
      <c r="AS232" s="109" t="str">
        <f>IF(AR232&lt;&gt;0,1,"")</f>
        <v/>
      </c>
      <c r="AT232" s="110" t="str">
        <f>IF(AM232&lt;&gt;0,AM232-(6/24)+1440,"")</f>
        <v/>
      </c>
      <c r="AU232" s="111"/>
      <c r="AV232" s="112"/>
      <c r="AW232" s="112"/>
      <c r="AX232" s="112"/>
      <c r="AY232" s="111"/>
      <c r="AZ232" s="217"/>
      <c r="BA232" s="111"/>
      <c r="BB232" s="111"/>
      <c r="BC232" s="113"/>
      <c r="BD232" s="112">
        <f>BC232*0.0004536</f>
        <v>0</v>
      </c>
      <c r="BE232" s="114"/>
      <c r="BF232" s="115"/>
      <c r="BG232" s="115"/>
      <c r="BH232" s="102"/>
      <c r="BI232" s="116"/>
      <c r="BJ232" s="116"/>
      <c r="BK232" s="116"/>
      <c r="BL232" s="116"/>
      <c r="BM232" s="117"/>
      <c r="BN232" s="117"/>
      <c r="BO232" s="117"/>
      <c r="BP232" s="118"/>
      <c r="BQ232" s="119"/>
      <c r="BR232" s="119"/>
      <c r="BS232" s="119"/>
      <c r="BT232" s="120"/>
      <c r="BU232" s="121"/>
      <c r="BV232" s="120"/>
      <c r="BW232" s="122"/>
      <c r="BX232" s="122"/>
      <c r="BY232" s="122"/>
      <c r="BZ232" s="122"/>
      <c r="CA232" s="122"/>
      <c r="CB232" s="122"/>
      <c r="CC232" s="122"/>
      <c r="CD232" s="122"/>
      <c r="CE232" s="122"/>
      <c r="CF232" s="122"/>
      <c r="CG232" s="122"/>
      <c r="CH232" s="122"/>
      <c r="CI232" s="213"/>
      <c r="CJ232" s="122"/>
      <c r="CK232" s="112">
        <f>((CJ232/3.8)*6.7)/1000</f>
        <v>0</v>
      </c>
      <c r="CL232" s="122"/>
      <c r="CM232" s="114">
        <f>((CL232*6.7)/1)/1000</f>
        <v>0</v>
      </c>
      <c r="CN232" s="114" t="str">
        <f>IF(A232="","",IF(CK232=0,CM232,CK232)/2.2)</f>
        <v/>
      </c>
      <c r="CO232" s="114" t="str">
        <f>IF(A232="","",(CP232/$BD$4))</f>
        <v/>
      </c>
      <c r="CP232" s="114" t="str">
        <f>IF(A232="","",IF(CJ232="",(AJ232*$BA$4),CJ232))</f>
        <v/>
      </c>
      <c r="CQ232" s="123"/>
      <c r="CR232" s="114">
        <f>AY232-BA232</f>
        <v>0</v>
      </c>
      <c r="CS232" s="122"/>
      <c r="CT232" s="202"/>
      <c r="CU232" s="203"/>
      <c r="CV232" s="203"/>
      <c r="CW232" s="204"/>
      <c r="CY232" s="76"/>
      <c r="CZ232" s="76"/>
    </row>
    <row r="233" spans="1:104" s="18" customFormat="1" ht="13.8" hidden="1" thickBot="1" x14ac:dyDescent="0.3">
      <c r="A233" s="124"/>
      <c r="B233" s="125" t="str">
        <f t="shared" si="7"/>
        <v/>
      </c>
      <c r="C233" s="126"/>
      <c r="D233" s="127"/>
      <c r="E233" s="127"/>
      <c r="F233" s="127"/>
      <c r="G233" s="127"/>
      <c r="H233" s="127"/>
      <c r="I233" s="128"/>
      <c r="J233" s="128"/>
      <c r="K233" s="128"/>
      <c r="L233" s="128"/>
      <c r="M233" s="224"/>
      <c r="N233" s="128"/>
      <c r="O233" s="128"/>
      <c r="P233" s="125"/>
      <c r="Q233" s="224"/>
      <c r="R233" s="224"/>
      <c r="S233" s="125"/>
      <c r="T233" s="125"/>
      <c r="U233" s="125"/>
      <c r="V233" s="225"/>
      <c r="W233" s="225"/>
      <c r="X233" s="225"/>
      <c r="Y233" s="129"/>
      <c r="Z233" s="129"/>
      <c r="AA233" s="226"/>
      <c r="AB233" s="226"/>
      <c r="AC233" s="125"/>
      <c r="AD233" s="125"/>
      <c r="AE233" s="224"/>
      <c r="AF233" s="224"/>
      <c r="AG233" s="130"/>
      <c r="AH233" s="238" t="s">
        <v>141</v>
      </c>
      <c r="AI233" s="239"/>
      <c r="AJ233" s="131"/>
      <c r="AK233" s="132"/>
      <c r="AL233" s="132"/>
      <c r="AM233" s="132"/>
      <c r="AN233" s="132"/>
      <c r="AO233" s="132"/>
      <c r="AP233" s="133"/>
      <c r="AQ233" s="133">
        <f>SUM(AQ229:AQ232)</f>
        <v>0.14236111111111116</v>
      </c>
      <c r="AR233" s="133">
        <f>SUM(AR229:AR232)</f>
        <v>0.11805555555555569</v>
      </c>
      <c r="AS233" s="134">
        <f>SUM(AS229:AS232)</f>
        <v>1</v>
      </c>
      <c r="AT233" s="134"/>
      <c r="AU233" s="132"/>
      <c r="AV233" s="135"/>
      <c r="AW233" s="135"/>
      <c r="AX233" s="135"/>
      <c r="AY233" s="132"/>
      <c r="AZ233" s="132"/>
      <c r="BA233" s="132"/>
      <c r="BB233" s="132"/>
      <c r="BC233" s="136"/>
      <c r="BD233" s="135"/>
      <c r="BE233" s="135"/>
      <c r="BF233" s="137"/>
      <c r="BG233" s="137"/>
      <c r="BH233" s="239"/>
      <c r="BI233" s="239"/>
      <c r="BJ233" s="239"/>
      <c r="BK233" s="138"/>
      <c r="BL233" s="138"/>
      <c r="BM233" s="138"/>
      <c r="BN233" s="138"/>
      <c r="BO233" s="138"/>
      <c r="BP233" s="139"/>
      <c r="BQ233" s="139"/>
      <c r="BR233" s="139"/>
      <c r="BS233" s="139"/>
      <c r="BT233" s="140"/>
      <c r="BU233" s="140"/>
      <c r="BV233" s="140"/>
      <c r="BW233" s="132"/>
      <c r="BX233" s="132"/>
      <c r="BY233" s="132"/>
      <c r="BZ233" s="132"/>
      <c r="CA233" s="132"/>
      <c r="CB233" s="132"/>
      <c r="CC233" s="132"/>
      <c r="CD233" s="132"/>
      <c r="CE233" s="132"/>
      <c r="CF233" s="132"/>
      <c r="CG233" s="132"/>
      <c r="CH233" s="132"/>
      <c r="CI233" s="214"/>
      <c r="CJ233" s="132"/>
      <c r="CK233" s="135">
        <f>SUM(CK229:CK232)</f>
        <v>0</v>
      </c>
      <c r="CL233" s="132"/>
      <c r="CM233" s="135">
        <f>SUM(CM229:CM232)</f>
        <v>39.811399999999999</v>
      </c>
      <c r="CN233" s="135">
        <f>SUM(CN229:CN232)</f>
        <v>18.096090909090908</v>
      </c>
      <c r="CO233" s="135">
        <f>SUM(CO229:CO232)</f>
        <v>29960.355635528729</v>
      </c>
      <c r="CP233" s="135">
        <f>SUM(CP229:CP232)</f>
        <v>113851.59199999999</v>
      </c>
      <c r="CQ233" s="135">
        <f>SUM(CQ229:CQ232)</f>
        <v>-3.9090909090937487E-3</v>
      </c>
      <c r="CR233" s="132"/>
      <c r="CS233" s="132"/>
      <c r="CT233" s="132"/>
      <c r="CU233" s="132"/>
      <c r="CV233" s="132"/>
      <c r="CW233" s="141"/>
      <c r="CY233" s="214"/>
      <c r="CZ233" s="214"/>
    </row>
    <row r="234" spans="1:104" hidden="1" x14ac:dyDescent="0.25"/>
    <row r="235" spans="1:104" hidden="1" x14ac:dyDescent="0.25"/>
    <row r="236" spans="1:104" hidden="1" x14ac:dyDescent="0.25"/>
    <row r="237" spans="1:104" hidden="1" x14ac:dyDescent="0.25"/>
    <row r="238" spans="1:104" hidden="1" x14ac:dyDescent="0.25"/>
    <row r="239" spans="1:104" hidden="1" x14ac:dyDescent="0.25"/>
    <row r="240" spans="1:104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1045292" customFormat="1" x14ac:dyDescent="0.25"/>
    <row r="1047058" spans="34:34" x14ac:dyDescent="0.25">
      <c r="AH1047058" s="16" t="s">
        <v>142</v>
      </c>
    </row>
  </sheetData>
  <autoFilter ref="AH8:AL260" xr:uid="{788B620B-FD3F-4F0C-9777-3A41D5BFDF5D}">
    <filterColumn colId="3">
      <customFilters>
        <customFilter operator="notEqual" val=" "/>
      </customFilters>
    </filterColumn>
  </autoFilter>
  <mergeCells count="44">
    <mergeCell ref="BH7:BJ7"/>
    <mergeCell ref="AT7:AT8"/>
    <mergeCell ref="AQ7:AQ8"/>
    <mergeCell ref="AU7:BA7"/>
    <mergeCell ref="BC7:BD7"/>
    <mergeCell ref="AS7:AS8"/>
    <mergeCell ref="AR7:AR8"/>
    <mergeCell ref="BE7:BG7"/>
    <mergeCell ref="CK7:CK8"/>
    <mergeCell ref="BU7:BV7"/>
    <mergeCell ref="CJ7:CJ8"/>
    <mergeCell ref="CE7:CG7"/>
    <mergeCell ref="BP7:BT7"/>
    <mergeCell ref="BW7:BZ7"/>
    <mergeCell ref="CI7:CI8"/>
    <mergeCell ref="CA7:CD7"/>
    <mergeCell ref="CY7:CZ7"/>
    <mergeCell ref="CT6:CW6"/>
    <mergeCell ref="CS7:CS8"/>
    <mergeCell ref="CW7:CW8"/>
    <mergeCell ref="CL7:CL8"/>
    <mergeCell ref="CU7:CU8"/>
    <mergeCell ref="CP7:CP8"/>
    <mergeCell ref="CQ7:CQ8"/>
    <mergeCell ref="CR7:CR8"/>
    <mergeCell ref="CO7:CO8"/>
    <mergeCell ref="CV7:CV8"/>
    <mergeCell ref="CN7:CN8"/>
    <mergeCell ref="CT7:CT8"/>
    <mergeCell ref="CM7:CM8"/>
    <mergeCell ref="A7:A8"/>
    <mergeCell ref="B7:B8"/>
    <mergeCell ref="D7:I7"/>
    <mergeCell ref="J7:O7"/>
    <mergeCell ref="P7:Q7"/>
    <mergeCell ref="AB7:AC7"/>
    <mergeCell ref="AD7:AE7"/>
    <mergeCell ref="AF7:AG7"/>
    <mergeCell ref="AH7:AP7"/>
    <mergeCell ref="R7:S7"/>
    <mergeCell ref="T7:U7"/>
    <mergeCell ref="V7:W7"/>
    <mergeCell ref="X7:Y7"/>
    <mergeCell ref="Z7:AA7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 filterMode="1">
    <tabColor rgb="FF00B050"/>
  </sheetPr>
  <dimension ref="A1:CU1044782"/>
  <sheetViews>
    <sheetView tabSelected="1" topLeftCell="A4" zoomScale="89" zoomScaleNormal="89" workbookViewId="0">
      <pane xSplit="2" ySplit="5" topLeftCell="AW9" activePane="bottomRight" state="frozen"/>
      <selection pane="topRight" activeCell="G60" sqref="G60"/>
      <selection pane="bottomLeft" activeCell="G60" sqref="G60"/>
      <selection pane="bottomRight" activeCell="CJ9" sqref="CJ9"/>
    </sheetView>
  </sheetViews>
  <sheetFormatPr baseColWidth="10" defaultColWidth="11.44140625" defaultRowHeight="13.2" outlineLevelRow="1" outlineLevelCol="1" x14ac:dyDescent="0.25"/>
  <cols>
    <col min="1" max="1" width="16.88671875" customWidth="1"/>
    <col min="2" max="2" width="16.33203125" customWidth="1"/>
    <col min="3" max="3" width="13.6640625" customWidth="1"/>
    <col min="4" max="4" width="15.88671875" hidden="1" customWidth="1"/>
    <col min="5" max="5" width="16.44140625" hidden="1" customWidth="1"/>
    <col min="6" max="6" width="23.109375" hidden="1" customWidth="1"/>
    <col min="7" max="7" width="22.109375" hidden="1" customWidth="1"/>
    <col min="8" max="8" width="18.33203125" hidden="1" customWidth="1"/>
    <col min="9" max="9" width="16.44140625" hidden="1" customWidth="1"/>
    <col min="10" max="10" width="4" hidden="1" customWidth="1" outlineLevel="1"/>
    <col min="11" max="11" width="4.44140625" hidden="1" customWidth="1" outlineLevel="1"/>
    <col min="12" max="12" width="3.88671875" hidden="1" customWidth="1" outlineLevel="1"/>
    <col min="13" max="13" width="4.109375" hidden="1" customWidth="1" outlineLevel="1"/>
    <col min="14" max="14" width="4.44140625" hidden="1" customWidth="1" outlineLevel="1"/>
    <col min="15" max="23" width="5.88671875" hidden="1" customWidth="1" outlineLevel="1"/>
    <col min="24" max="24" width="9" hidden="1" customWidth="1" outlineLevel="1"/>
    <col min="25" max="26" width="5.88671875" hidden="1" customWidth="1" outlineLevel="1"/>
    <col min="27" max="27" width="6.5546875" hidden="1" customWidth="1" outlineLevel="1"/>
    <col min="28" max="28" width="6" hidden="1" customWidth="1" outlineLevel="1"/>
    <col min="29" max="31" width="5.88671875" hidden="1" customWidth="1" outlineLevel="1"/>
    <col min="32" max="32" width="11.5546875" customWidth="1" collapsed="1"/>
    <col min="33" max="33" width="15.88671875" customWidth="1"/>
    <col min="34" max="34" width="10.88671875" customWidth="1"/>
    <col min="35" max="35" width="11.88671875" customWidth="1"/>
    <col min="36" max="36" width="10.109375" customWidth="1"/>
    <col min="37" max="37" width="11.109375" customWidth="1"/>
    <col min="38" max="38" width="11.44140625" customWidth="1"/>
    <col min="39" max="39" width="11.109375" customWidth="1"/>
    <col min="40" max="40" width="14" customWidth="1"/>
    <col min="41" max="41" width="14.44140625" customWidth="1"/>
    <col min="42" max="42" width="15" customWidth="1"/>
    <col min="43" max="43" width="16.44140625" customWidth="1"/>
    <col min="44" max="44" width="17.5546875" customWidth="1"/>
    <col min="45" max="45" width="16.33203125" customWidth="1"/>
    <col min="46" max="46" width="16.88671875" hidden="1" customWidth="1"/>
    <col min="47" max="47" width="16.44140625" hidden="1" customWidth="1"/>
    <col min="48" max="48" width="16.5546875" customWidth="1"/>
    <col min="49" max="49" width="15.6640625" customWidth="1"/>
    <col min="50" max="50" width="17.6640625" customWidth="1"/>
    <col min="51" max="51" width="14.88671875" customWidth="1"/>
    <col min="52" max="52" width="7.44140625" hidden="1" customWidth="1" outlineLevel="1"/>
    <col min="53" max="54" width="6.6640625" hidden="1" customWidth="1" outlineLevel="1"/>
    <col min="55" max="55" width="12.109375" hidden="1" customWidth="1" outlineLevel="1"/>
    <col min="56" max="56" width="14.6640625" hidden="1" customWidth="1" outlineLevel="1"/>
    <col min="57" max="57" width="13.33203125" hidden="1" customWidth="1" outlineLevel="1"/>
    <col min="58" max="58" width="23.33203125" hidden="1" customWidth="1" outlineLevel="1"/>
    <col min="59" max="59" width="29.33203125" hidden="1" customWidth="1" outlineLevel="1"/>
    <col min="60" max="60" width="17" hidden="1" customWidth="1" outlineLevel="1"/>
    <col min="61" max="61" width="15" hidden="1" customWidth="1" outlineLevel="1"/>
    <col min="62" max="62" width="37.109375" hidden="1" customWidth="1" outlineLevel="1"/>
    <col min="63" max="66" width="11.44140625" hidden="1" customWidth="1" outlineLevel="1"/>
    <col min="67" max="67" width="12.33203125" hidden="1" customWidth="1" outlineLevel="1"/>
    <col min="68" max="68" width="5.44140625" hidden="1" customWidth="1" outlineLevel="1"/>
    <col min="69" max="69" width="4.6640625" hidden="1" customWidth="1" outlineLevel="1"/>
    <col min="70" max="70" width="11.44140625" hidden="1" customWidth="1" outlineLevel="1"/>
    <col min="71" max="71" width="14" hidden="1" customWidth="1" outlineLevel="1"/>
    <col min="72" max="72" width="25.33203125" hidden="1" customWidth="1" outlineLevel="1"/>
    <col min="73" max="73" width="23.44140625" hidden="1" customWidth="1" outlineLevel="1"/>
    <col min="74" max="79" width="11.44140625" hidden="1" customWidth="1" outlineLevel="1"/>
    <col min="80" max="80" width="12.44140625" hidden="1" customWidth="1" outlineLevel="1"/>
    <col min="81" max="81" width="36.33203125" hidden="1" customWidth="1" outlineLevel="1"/>
    <col min="82" max="82" width="17.33203125" customWidth="1" collapsed="1"/>
    <col min="83" max="83" width="16.44140625" customWidth="1" outlineLevel="1"/>
    <col min="84" max="84" width="18.6640625" customWidth="1" outlineLevel="1"/>
    <col min="85" max="85" width="14.5546875" customWidth="1" outlineLevel="1"/>
    <col min="86" max="86" width="17.44140625" customWidth="1" outlineLevel="1"/>
    <col min="87" max="89" width="15.33203125" style="38" customWidth="1" outlineLevel="1"/>
    <col min="90" max="90" width="18.5546875" customWidth="1" outlineLevel="1"/>
    <col min="91" max="91" width="15.109375" customWidth="1" outlineLevel="1"/>
    <col min="92" max="92" width="57.44140625" customWidth="1" outlineLevel="1"/>
    <col min="93" max="93" width="17.109375" style="1" customWidth="1" outlineLevel="1"/>
    <col min="94" max="94" width="12" style="1" customWidth="1" outlineLevel="1"/>
    <col min="95" max="95" width="12.109375" style="1" customWidth="1" outlineLevel="1"/>
    <col min="96" max="96" width="13.5546875" style="1" customWidth="1" outlineLevel="1"/>
    <col min="97" max="97" width="6.44140625" customWidth="1" outlineLevel="1"/>
    <col min="99" max="99" width="91.88671875" customWidth="1"/>
  </cols>
  <sheetData>
    <row r="1" spans="1:99" x14ac:dyDescent="0.25">
      <c r="F1" s="1"/>
      <c r="G1" s="1"/>
      <c r="H1" s="1"/>
      <c r="I1" s="1"/>
      <c r="J1" s="1"/>
      <c r="K1" s="1"/>
      <c r="L1" s="1"/>
      <c r="M1" s="1"/>
      <c r="N1" s="1"/>
      <c r="O1" s="1"/>
      <c r="P1" s="1"/>
      <c r="V1" s="1"/>
      <c r="AQ1" s="36"/>
      <c r="AR1" s="1"/>
      <c r="AS1" s="1"/>
      <c r="AT1" s="1"/>
      <c r="AU1" s="1"/>
      <c r="AV1" s="1"/>
      <c r="AW1" s="1"/>
      <c r="AX1" s="1"/>
      <c r="AY1" s="1"/>
      <c r="AZ1" s="14"/>
      <c r="BA1" s="15"/>
      <c r="BB1" s="15"/>
      <c r="BC1" s="15"/>
      <c r="BD1" s="6"/>
      <c r="BE1" s="6"/>
      <c r="BF1" s="6"/>
      <c r="BG1" s="6"/>
      <c r="BH1" s="6"/>
      <c r="BI1" s="6"/>
      <c r="BJ1" s="6"/>
      <c r="BK1" s="6"/>
      <c r="BL1" s="6"/>
      <c r="BO1" s="9"/>
      <c r="BP1" s="9"/>
      <c r="BQ1" s="9"/>
      <c r="CM1" s="27"/>
      <c r="CO1"/>
      <c r="CP1"/>
      <c r="CQ1"/>
      <c r="CR1"/>
    </row>
    <row r="2" spans="1:99" ht="13.8" x14ac:dyDescent="0.3">
      <c r="F2" s="1"/>
      <c r="G2" s="1"/>
      <c r="H2" s="1"/>
      <c r="I2" s="1"/>
      <c r="J2" s="1"/>
      <c r="K2" s="1"/>
      <c r="L2" s="1"/>
      <c r="M2" s="1"/>
      <c r="N2" s="1"/>
      <c r="O2" s="1"/>
      <c r="P2" s="1"/>
      <c r="V2" s="1"/>
      <c r="AQ2" s="36"/>
      <c r="AR2" s="1"/>
      <c r="AS2" s="19" t="s">
        <v>0</v>
      </c>
      <c r="AT2" s="19"/>
      <c r="AU2" s="19" t="s">
        <v>1</v>
      </c>
      <c r="AV2" s="19" t="s">
        <v>2</v>
      </c>
      <c r="AW2" s="19" t="s">
        <v>3</v>
      </c>
      <c r="AX2" s="20"/>
      <c r="AY2" s="20"/>
      <c r="AZ2" s="20"/>
      <c r="BA2" s="20"/>
      <c r="BB2" s="15"/>
      <c r="BC2" s="15"/>
      <c r="BD2" s="6"/>
      <c r="BE2" s="6"/>
      <c r="BF2" s="6"/>
      <c r="BG2" s="6"/>
      <c r="BH2" s="6"/>
      <c r="BI2" s="6"/>
      <c r="BJ2" s="6"/>
      <c r="BK2" s="6"/>
      <c r="BL2" s="6"/>
      <c r="BO2" s="9"/>
      <c r="BP2" s="9"/>
      <c r="BQ2" s="9"/>
      <c r="CM2" s="28"/>
      <c r="CO2"/>
      <c r="CP2"/>
      <c r="CQ2"/>
      <c r="CR2"/>
    </row>
    <row r="3" spans="1:99" ht="13.8" x14ac:dyDescent="0.3">
      <c r="F3" s="1"/>
      <c r="G3" s="1"/>
      <c r="H3" s="1"/>
      <c r="I3" s="1"/>
      <c r="J3" s="1"/>
      <c r="K3" s="1"/>
      <c r="L3" s="1"/>
      <c r="M3" s="1"/>
      <c r="N3" s="1"/>
      <c r="O3" s="1"/>
      <c r="P3" s="1"/>
      <c r="V3" s="1"/>
      <c r="X3">
        <f>[2]TIEMPOS!O143</f>
        <v>61660.850000000006</v>
      </c>
      <c r="AA3" t="e">
        <f>[2]TIEMPOS!P143</f>
        <v>#REF!</v>
      </c>
      <c r="AB3">
        <f>[2]TIEMPOS!Q143</f>
        <v>61660</v>
      </c>
      <c r="AE3">
        <f>[2]TIEMPOS!R143</f>
        <v>51.000000000349246</v>
      </c>
      <c r="AQ3" s="36"/>
      <c r="AR3" s="1"/>
      <c r="AS3" s="20" t="s">
        <v>4</v>
      </c>
      <c r="AT3" s="20">
        <v>0.12</v>
      </c>
      <c r="AU3" s="20">
        <v>1000</v>
      </c>
      <c r="AV3" s="20">
        <f>+AT3*AU3</f>
        <v>120</v>
      </c>
      <c r="AW3" s="20"/>
      <c r="AX3" s="20"/>
      <c r="AY3" s="20"/>
      <c r="AZ3" s="20"/>
      <c r="BA3" s="20"/>
      <c r="BB3" s="15"/>
      <c r="BC3" s="15"/>
      <c r="BD3" s="6"/>
      <c r="BE3" s="6"/>
      <c r="BF3" s="6"/>
      <c r="BG3" s="6"/>
      <c r="BH3" s="6"/>
      <c r="BI3" s="6"/>
      <c r="BJ3" s="6"/>
      <c r="BK3" s="6"/>
      <c r="BL3" s="6"/>
      <c r="BO3" s="9"/>
      <c r="BP3" s="9"/>
      <c r="BQ3" s="9"/>
      <c r="CM3" s="28"/>
      <c r="CO3"/>
      <c r="CP3"/>
      <c r="CQ3"/>
      <c r="CR3"/>
    </row>
    <row r="4" spans="1:99" ht="15.6" x14ac:dyDescent="0.3">
      <c r="B4" s="193" t="s">
        <v>182</v>
      </c>
      <c r="C4" s="193" t="s">
        <v>183</v>
      </c>
      <c r="F4" s="1"/>
      <c r="G4" s="1"/>
      <c r="H4" s="1"/>
      <c r="I4" s="1"/>
      <c r="J4" s="1"/>
      <c r="K4" s="1"/>
      <c r="L4" s="1"/>
      <c r="M4" s="2"/>
      <c r="N4" s="2"/>
      <c r="O4" s="2"/>
      <c r="P4" s="1"/>
      <c r="V4" s="11"/>
      <c r="W4" s="3"/>
      <c r="AA4" s="4"/>
      <c r="AB4" s="5"/>
      <c r="AC4" s="5"/>
      <c r="AD4" s="5"/>
      <c r="AQ4" s="36"/>
      <c r="AR4" s="1"/>
      <c r="AS4" s="21" t="s">
        <v>7</v>
      </c>
      <c r="AT4" s="20"/>
      <c r="AU4" s="22">
        <v>0.453592</v>
      </c>
      <c r="AV4" s="23">
        <v>1000</v>
      </c>
      <c r="AW4" s="23">
        <f>+AU4*AV4</f>
        <v>453.59199999999998</v>
      </c>
      <c r="AX4" s="20" t="s">
        <v>8</v>
      </c>
      <c r="AY4" s="20">
        <f>609.76/160.46</f>
        <v>3.8000747849931447</v>
      </c>
      <c r="AZ4" s="20"/>
      <c r="BA4" s="20"/>
      <c r="BB4" s="15"/>
      <c r="BC4" s="15"/>
      <c r="BD4" s="6"/>
      <c r="BE4" s="6"/>
      <c r="BF4" s="6"/>
      <c r="BG4" s="6"/>
      <c r="BH4" s="6"/>
      <c r="BI4" s="6"/>
      <c r="BJ4" s="6"/>
      <c r="BK4" s="6"/>
      <c r="BL4" s="6"/>
      <c r="BO4" s="9"/>
      <c r="BP4" s="9"/>
      <c r="BQ4" s="9"/>
      <c r="CO4"/>
      <c r="CP4"/>
      <c r="CQ4"/>
      <c r="CR4"/>
    </row>
    <row r="5" spans="1:99" ht="13.8" x14ac:dyDescent="0.3">
      <c r="B5" s="49">
        <v>1</v>
      </c>
      <c r="C5" s="49">
        <v>2</v>
      </c>
      <c r="D5" s="49">
        <v>3</v>
      </c>
      <c r="E5" s="49">
        <v>4</v>
      </c>
      <c r="F5" s="49">
        <v>5</v>
      </c>
      <c r="G5" s="49">
        <v>6</v>
      </c>
      <c r="H5" s="49">
        <v>7</v>
      </c>
      <c r="I5" s="49">
        <v>8</v>
      </c>
      <c r="J5" s="49">
        <v>9</v>
      </c>
      <c r="K5" s="49">
        <v>10</v>
      </c>
      <c r="L5" s="49">
        <v>11</v>
      </c>
      <c r="M5" s="49">
        <v>12</v>
      </c>
      <c r="N5" s="49">
        <v>13</v>
      </c>
      <c r="O5" s="49">
        <v>14</v>
      </c>
      <c r="P5" s="49">
        <v>15</v>
      </c>
      <c r="Q5" s="49">
        <v>16</v>
      </c>
      <c r="R5" s="49">
        <v>17</v>
      </c>
      <c r="S5" s="49">
        <v>18</v>
      </c>
      <c r="T5" s="49">
        <v>19</v>
      </c>
      <c r="U5" s="49">
        <v>20</v>
      </c>
      <c r="V5" s="49">
        <v>21</v>
      </c>
      <c r="W5" s="49">
        <v>22</v>
      </c>
      <c r="X5" s="49">
        <v>23</v>
      </c>
      <c r="Y5" s="49">
        <v>24</v>
      </c>
      <c r="Z5" s="49">
        <v>25</v>
      </c>
      <c r="AA5" s="49">
        <v>26</v>
      </c>
      <c r="AB5" s="49">
        <v>27</v>
      </c>
      <c r="AC5" s="49">
        <v>28</v>
      </c>
      <c r="AD5" s="49">
        <v>29</v>
      </c>
      <c r="AE5" s="49">
        <v>30</v>
      </c>
      <c r="AF5" s="49">
        <v>31</v>
      </c>
      <c r="AG5" s="49">
        <v>32</v>
      </c>
      <c r="AH5" s="49">
        <v>33</v>
      </c>
      <c r="AI5" s="49">
        <v>34</v>
      </c>
      <c r="AJ5" s="49">
        <v>35</v>
      </c>
      <c r="AK5" s="49">
        <v>36</v>
      </c>
      <c r="AL5" s="49">
        <v>37</v>
      </c>
      <c r="AM5" s="49">
        <v>38</v>
      </c>
      <c r="AN5" s="49">
        <v>39</v>
      </c>
      <c r="AO5" s="49">
        <v>40</v>
      </c>
      <c r="AP5" s="49">
        <v>41</v>
      </c>
      <c r="AQ5" s="49">
        <v>42</v>
      </c>
      <c r="AR5" s="49">
        <v>43</v>
      </c>
      <c r="AS5" s="49">
        <v>44</v>
      </c>
      <c r="AT5" s="49">
        <v>45</v>
      </c>
      <c r="AU5" s="49">
        <v>46</v>
      </c>
      <c r="AV5" s="49">
        <v>47</v>
      </c>
      <c r="AW5" s="49">
        <v>48</v>
      </c>
      <c r="AX5" s="49">
        <v>49</v>
      </c>
      <c r="AY5" s="49">
        <v>50</v>
      </c>
      <c r="AZ5" s="49">
        <v>51</v>
      </c>
      <c r="BA5" s="49">
        <v>52</v>
      </c>
      <c r="BB5" s="49">
        <v>53</v>
      </c>
      <c r="BC5" s="49">
        <v>54</v>
      </c>
      <c r="BD5" s="49">
        <v>55</v>
      </c>
      <c r="BE5" s="49">
        <v>56</v>
      </c>
      <c r="BF5" s="49">
        <v>57</v>
      </c>
      <c r="BG5" s="49">
        <v>58</v>
      </c>
      <c r="BH5" s="49">
        <v>59</v>
      </c>
      <c r="BI5" s="49">
        <v>60</v>
      </c>
      <c r="BJ5" s="49">
        <v>61</v>
      </c>
      <c r="BK5" s="49">
        <v>62</v>
      </c>
      <c r="BL5" s="49">
        <v>63</v>
      </c>
      <c r="BM5" s="49">
        <v>64</v>
      </c>
      <c r="BN5" s="49">
        <v>65</v>
      </c>
      <c r="BO5" s="49">
        <v>66</v>
      </c>
      <c r="BP5" s="49">
        <v>67</v>
      </c>
      <c r="BQ5" s="49">
        <v>68</v>
      </c>
      <c r="BR5" s="49">
        <v>69</v>
      </c>
      <c r="BS5" s="49">
        <v>70</v>
      </c>
      <c r="BT5" s="49">
        <v>71</v>
      </c>
      <c r="BU5" s="49">
        <v>72</v>
      </c>
      <c r="BV5" s="49">
        <v>73</v>
      </c>
      <c r="BW5" s="49">
        <v>74</v>
      </c>
      <c r="BX5" s="49">
        <v>75</v>
      </c>
      <c r="BY5" s="49">
        <v>76</v>
      </c>
      <c r="BZ5" s="49">
        <v>77</v>
      </c>
      <c r="CA5" s="49">
        <v>78</v>
      </c>
      <c r="CB5" s="49">
        <v>79</v>
      </c>
      <c r="CC5" s="49">
        <v>80</v>
      </c>
      <c r="CD5" s="49">
        <v>81</v>
      </c>
      <c r="CE5" s="281">
        <v>82</v>
      </c>
      <c r="CF5" s="49">
        <v>83</v>
      </c>
      <c r="CG5" s="281">
        <v>84</v>
      </c>
      <c r="CH5" s="49">
        <v>85</v>
      </c>
      <c r="CI5" s="49">
        <v>86</v>
      </c>
      <c r="CJ5" s="49">
        <v>87</v>
      </c>
      <c r="CK5" s="49">
        <v>88</v>
      </c>
      <c r="CL5" s="49">
        <v>89</v>
      </c>
      <c r="CM5" s="49">
        <v>90</v>
      </c>
      <c r="CN5" s="49">
        <v>91</v>
      </c>
      <c r="CO5" s="49"/>
      <c r="CP5" s="49"/>
      <c r="CQ5" s="49"/>
      <c r="CR5" s="49"/>
    </row>
    <row r="6" spans="1:99" s="37" customFormat="1" ht="39.6" hidden="1" outlineLevel="1" x14ac:dyDescent="0.25">
      <c r="A6" s="235" t="s">
        <v>9</v>
      </c>
      <c r="B6" s="235" t="s">
        <v>10</v>
      </c>
      <c r="C6" s="235" t="s">
        <v>184</v>
      </c>
      <c r="D6" s="235" t="s">
        <v>11</v>
      </c>
      <c r="E6" s="235" t="s">
        <v>12</v>
      </c>
      <c r="F6" s="235" t="s">
        <v>13</v>
      </c>
      <c r="G6" s="235" t="s">
        <v>14</v>
      </c>
      <c r="H6" s="235" t="s">
        <v>15</v>
      </c>
      <c r="I6" s="235" t="s">
        <v>16</v>
      </c>
      <c r="J6" s="235" t="s">
        <v>151</v>
      </c>
      <c r="K6" s="235" t="s">
        <v>151</v>
      </c>
      <c r="L6" s="235" t="s">
        <v>151</v>
      </c>
      <c r="M6" s="235" t="s">
        <v>151</v>
      </c>
      <c r="N6" s="235" t="s">
        <v>151</v>
      </c>
      <c r="O6" s="235" t="s">
        <v>151</v>
      </c>
      <c r="P6" s="235" t="s">
        <v>151</v>
      </c>
      <c r="Q6" s="235" t="s">
        <v>151</v>
      </c>
      <c r="R6" s="235" t="s">
        <v>151</v>
      </c>
      <c r="S6" s="235" t="s">
        <v>151</v>
      </c>
      <c r="T6" s="235" t="s">
        <v>151</v>
      </c>
      <c r="U6" s="235" t="s">
        <v>151</v>
      </c>
      <c r="V6" s="235" t="s">
        <v>151</v>
      </c>
      <c r="W6" s="235" t="s">
        <v>151</v>
      </c>
      <c r="X6" s="235" t="s">
        <v>151</v>
      </c>
      <c r="Y6" s="235" t="s">
        <v>151</v>
      </c>
      <c r="Z6" s="235" t="s">
        <v>151</v>
      </c>
      <c r="AA6" s="235" t="s">
        <v>151</v>
      </c>
      <c r="AB6" s="235" t="s">
        <v>151</v>
      </c>
      <c r="AC6" s="235" t="s">
        <v>151</v>
      </c>
      <c r="AD6" s="235" t="s">
        <v>151</v>
      </c>
      <c r="AE6" s="235" t="s">
        <v>151</v>
      </c>
      <c r="AF6" s="235" t="s">
        <v>17</v>
      </c>
      <c r="AG6" s="235" t="s">
        <v>18</v>
      </c>
      <c r="AH6" s="235" t="s">
        <v>19</v>
      </c>
      <c r="AI6" s="235" t="s">
        <v>20</v>
      </c>
      <c r="AJ6" s="235" t="s">
        <v>21</v>
      </c>
      <c r="AK6" s="235" t="s">
        <v>22</v>
      </c>
      <c r="AL6" s="235" t="s">
        <v>23</v>
      </c>
      <c r="AM6" s="235" t="s">
        <v>24</v>
      </c>
      <c r="AN6" s="235" t="s">
        <v>25</v>
      </c>
      <c r="AO6" s="235" t="s">
        <v>26</v>
      </c>
      <c r="AP6" s="235" t="s">
        <v>27</v>
      </c>
      <c r="AQ6" s="235" t="s">
        <v>28</v>
      </c>
      <c r="AR6" s="235" t="s">
        <v>29</v>
      </c>
      <c r="AS6" s="235" t="s">
        <v>30</v>
      </c>
      <c r="AT6" s="235" t="s">
        <v>31</v>
      </c>
      <c r="AU6" s="235" t="s">
        <v>32</v>
      </c>
      <c r="AV6" s="235" t="s">
        <v>33</v>
      </c>
      <c r="AW6" s="235" t="s">
        <v>34</v>
      </c>
      <c r="AX6" s="235" t="s">
        <v>185</v>
      </c>
      <c r="AY6" s="235" t="s">
        <v>169</v>
      </c>
      <c r="AZ6" s="235" t="s">
        <v>38</v>
      </c>
      <c r="BA6" s="235" t="s">
        <v>39</v>
      </c>
      <c r="BB6" s="235" t="s">
        <v>151</v>
      </c>
      <c r="BC6" s="235" t="s">
        <v>151</v>
      </c>
      <c r="BD6" s="235" t="s">
        <v>151</v>
      </c>
      <c r="BE6" s="235" t="s">
        <v>151</v>
      </c>
      <c r="BF6" s="235" t="s">
        <v>151</v>
      </c>
      <c r="BG6" s="235" t="s">
        <v>151</v>
      </c>
      <c r="BH6" s="235" t="s">
        <v>151</v>
      </c>
      <c r="BI6" s="235" t="s">
        <v>151</v>
      </c>
      <c r="BJ6" s="235" t="s">
        <v>151</v>
      </c>
      <c r="BK6" s="235" t="s">
        <v>151</v>
      </c>
      <c r="BL6" s="235" t="s">
        <v>151</v>
      </c>
      <c r="BM6" s="235" t="s">
        <v>151</v>
      </c>
      <c r="BN6" s="235" t="s">
        <v>151</v>
      </c>
      <c r="BO6" s="235" t="s">
        <v>151</v>
      </c>
      <c r="BP6" s="235" t="s">
        <v>151</v>
      </c>
      <c r="BQ6" s="235" t="s">
        <v>151</v>
      </c>
      <c r="BR6" s="235" t="s">
        <v>151</v>
      </c>
      <c r="BS6" s="235" t="s">
        <v>151</v>
      </c>
      <c r="BT6" s="235" t="s">
        <v>151</v>
      </c>
      <c r="BU6" s="235" t="s">
        <v>151</v>
      </c>
      <c r="BV6" s="235" t="s">
        <v>151</v>
      </c>
      <c r="BW6" s="235" t="s">
        <v>151</v>
      </c>
      <c r="BX6" s="235" t="s">
        <v>151</v>
      </c>
      <c r="BY6" s="235" t="s">
        <v>151</v>
      </c>
      <c r="BZ6" s="235" t="s">
        <v>151</v>
      </c>
      <c r="CA6" s="235" t="s">
        <v>151</v>
      </c>
      <c r="CB6" s="235" t="s">
        <v>151</v>
      </c>
      <c r="CC6" s="235" t="s">
        <v>151</v>
      </c>
      <c r="CD6" s="235" t="s">
        <v>151</v>
      </c>
      <c r="CE6" s="235" t="s">
        <v>170</v>
      </c>
      <c r="CF6" s="235" t="s">
        <v>186</v>
      </c>
      <c r="CG6" s="235" t="s">
        <v>172</v>
      </c>
      <c r="CH6" s="235" t="s">
        <v>186</v>
      </c>
      <c r="CI6" s="41"/>
      <c r="CJ6" s="41"/>
      <c r="CK6" s="41"/>
      <c r="CL6" s="235" t="s">
        <v>173</v>
      </c>
      <c r="CM6" s="235" t="s">
        <v>187</v>
      </c>
      <c r="CN6" s="42"/>
      <c r="CO6" s="288" t="s">
        <v>176</v>
      </c>
      <c r="CP6" s="288"/>
      <c r="CQ6" s="288"/>
      <c r="CR6" s="288"/>
      <c r="CT6"/>
      <c r="CU6"/>
    </row>
    <row r="7" spans="1:99" s="205" customFormat="1" ht="18.75" customHeight="1" collapsed="1" thickBot="1" x14ac:dyDescent="0.25">
      <c r="A7" s="303" t="s">
        <v>44</v>
      </c>
      <c r="B7" s="303" t="s">
        <v>45</v>
      </c>
      <c r="C7" s="303" t="s">
        <v>87</v>
      </c>
      <c r="D7" s="318" t="s">
        <v>46</v>
      </c>
      <c r="E7" s="318"/>
      <c r="F7" s="318"/>
      <c r="G7" s="318"/>
      <c r="H7" s="318"/>
      <c r="I7" s="318"/>
      <c r="J7" s="319" t="s">
        <v>47</v>
      </c>
      <c r="K7" s="319"/>
      <c r="L7" s="319"/>
      <c r="M7" s="319"/>
      <c r="N7" s="319"/>
      <c r="O7" s="319"/>
      <c r="P7" s="305" t="s">
        <v>48</v>
      </c>
      <c r="Q7" s="305"/>
      <c r="R7" s="305" t="s">
        <v>49</v>
      </c>
      <c r="S7" s="305"/>
      <c r="T7" s="305" t="s">
        <v>50</v>
      </c>
      <c r="U7" s="305"/>
      <c r="V7" s="305" t="s">
        <v>51</v>
      </c>
      <c r="W7" s="305"/>
      <c r="X7" s="305" t="s">
        <v>53</v>
      </c>
      <c r="Y7" s="305"/>
      <c r="Z7" s="305" t="s">
        <v>54</v>
      </c>
      <c r="AA7" s="305"/>
      <c r="AB7" s="305" t="s">
        <v>55</v>
      </c>
      <c r="AC7" s="305"/>
      <c r="AD7" s="305" t="s">
        <v>56</v>
      </c>
      <c r="AE7" s="305"/>
      <c r="AF7" s="306" t="s">
        <v>57</v>
      </c>
      <c r="AG7" s="306"/>
      <c r="AH7" s="306"/>
      <c r="AI7" s="306"/>
      <c r="AJ7" s="306"/>
      <c r="AK7" s="306"/>
      <c r="AL7" s="306"/>
      <c r="AM7" s="306"/>
      <c r="AN7" s="306"/>
      <c r="AO7" s="304" t="s">
        <v>188</v>
      </c>
      <c r="AP7" s="304" t="s">
        <v>189</v>
      </c>
      <c r="AQ7" s="304" t="s">
        <v>190</v>
      </c>
      <c r="AR7" s="287" t="s">
        <v>61</v>
      </c>
      <c r="AS7" s="305" t="s">
        <v>191</v>
      </c>
      <c r="AT7" s="305"/>
      <c r="AU7" s="305"/>
      <c r="AV7" s="305"/>
      <c r="AW7" s="305"/>
      <c r="AX7" s="306" t="s">
        <v>63</v>
      </c>
      <c r="AY7" s="306"/>
      <c r="AZ7" s="305" t="s">
        <v>64</v>
      </c>
      <c r="BA7" s="305"/>
      <c r="BB7" s="305"/>
      <c r="BC7" s="306" t="s">
        <v>65</v>
      </c>
      <c r="BD7" s="306"/>
      <c r="BE7" s="306"/>
      <c r="BF7" s="306"/>
      <c r="BG7" s="306"/>
      <c r="BH7" s="306"/>
      <c r="BI7" s="306"/>
      <c r="BJ7" s="306"/>
      <c r="BK7" s="305" t="s">
        <v>192</v>
      </c>
      <c r="BL7" s="305"/>
      <c r="BM7" s="305"/>
      <c r="BN7" s="305"/>
      <c r="BO7" s="305"/>
      <c r="BP7" s="305" t="s">
        <v>67</v>
      </c>
      <c r="BQ7" s="305"/>
      <c r="BR7" s="305" t="s">
        <v>68</v>
      </c>
      <c r="BS7" s="305"/>
      <c r="BT7" s="305"/>
      <c r="BU7" s="305"/>
      <c r="BV7" s="305" t="s">
        <v>69</v>
      </c>
      <c r="BW7" s="305"/>
      <c r="BX7" s="305"/>
      <c r="BY7" s="305"/>
      <c r="BZ7" s="305" t="s">
        <v>70</v>
      </c>
      <c r="CA7" s="305"/>
      <c r="CB7" s="305"/>
      <c r="CC7" s="307" t="s">
        <v>138</v>
      </c>
      <c r="CD7" s="290" t="s">
        <v>71</v>
      </c>
      <c r="CE7" s="290" t="s">
        <v>72</v>
      </c>
      <c r="CF7" s="290" t="s">
        <v>193</v>
      </c>
      <c r="CG7" s="290" t="s">
        <v>74</v>
      </c>
      <c r="CH7" s="290" t="s">
        <v>194</v>
      </c>
      <c r="CI7" s="314" t="s">
        <v>76</v>
      </c>
      <c r="CJ7" s="314" t="s">
        <v>77</v>
      </c>
      <c r="CK7" s="314" t="s">
        <v>78</v>
      </c>
      <c r="CL7" s="290" t="s">
        <v>175</v>
      </c>
      <c r="CM7" s="312" t="s">
        <v>181</v>
      </c>
      <c r="CN7" s="310" t="s">
        <v>81</v>
      </c>
      <c r="CO7" s="295" t="s">
        <v>82</v>
      </c>
      <c r="CP7" s="295" t="s">
        <v>83</v>
      </c>
      <c r="CQ7" s="295" t="s">
        <v>84</v>
      </c>
      <c r="CR7" s="295" t="s">
        <v>85</v>
      </c>
      <c r="CT7" s="298" t="s">
        <v>86</v>
      </c>
      <c r="CU7" s="298"/>
    </row>
    <row r="8" spans="1:99" s="211" customFormat="1" ht="22.5" customHeight="1" thickBot="1" x14ac:dyDescent="0.25">
      <c r="A8" s="317"/>
      <c r="B8" s="317"/>
      <c r="C8" s="317"/>
      <c r="D8" s="209" t="s">
        <v>88</v>
      </c>
      <c r="E8" s="209" t="s">
        <v>89</v>
      </c>
      <c r="F8" s="209" t="s">
        <v>90</v>
      </c>
      <c r="G8" s="209" t="s">
        <v>90</v>
      </c>
      <c r="H8" s="209" t="s">
        <v>90</v>
      </c>
      <c r="I8" s="209" t="s">
        <v>90</v>
      </c>
      <c r="J8" s="209" t="s">
        <v>91</v>
      </c>
      <c r="K8" s="209" t="s">
        <v>92</v>
      </c>
      <c r="L8" s="209" t="s">
        <v>93</v>
      </c>
      <c r="M8" s="209" t="s">
        <v>94</v>
      </c>
      <c r="N8" s="209" t="s">
        <v>95</v>
      </c>
      <c r="O8" s="209" t="s">
        <v>96</v>
      </c>
      <c r="P8" s="209" t="s">
        <v>97</v>
      </c>
      <c r="Q8" s="209" t="s">
        <v>98</v>
      </c>
      <c r="R8" s="209" t="s">
        <v>97</v>
      </c>
      <c r="S8" s="209" t="s">
        <v>98</v>
      </c>
      <c r="T8" s="209" t="s">
        <v>97</v>
      </c>
      <c r="U8" s="209" t="s">
        <v>98</v>
      </c>
      <c r="V8" s="209" t="s">
        <v>97</v>
      </c>
      <c r="W8" s="209" t="s">
        <v>98</v>
      </c>
      <c r="X8" s="209" t="s">
        <v>97</v>
      </c>
      <c r="Y8" s="209" t="s">
        <v>98</v>
      </c>
      <c r="Z8" s="209" t="s">
        <v>97</v>
      </c>
      <c r="AA8" s="209" t="s">
        <v>98</v>
      </c>
      <c r="AB8" s="209" t="s">
        <v>97</v>
      </c>
      <c r="AC8" s="209" t="s">
        <v>98</v>
      </c>
      <c r="AD8" s="209" t="s">
        <v>97</v>
      </c>
      <c r="AE8" s="209" t="s">
        <v>98</v>
      </c>
      <c r="AF8" s="209" t="s">
        <v>91</v>
      </c>
      <c r="AG8" s="209" t="s">
        <v>99</v>
      </c>
      <c r="AH8" s="209" t="s">
        <v>100</v>
      </c>
      <c r="AI8" s="209" t="s">
        <v>101</v>
      </c>
      <c r="AJ8" s="209" t="s">
        <v>102</v>
      </c>
      <c r="AK8" s="209" t="s">
        <v>103</v>
      </c>
      <c r="AL8" s="209" t="s">
        <v>104</v>
      </c>
      <c r="AM8" s="209" t="s">
        <v>105</v>
      </c>
      <c r="AN8" s="209" t="s">
        <v>106</v>
      </c>
      <c r="AO8" s="287"/>
      <c r="AP8" s="287"/>
      <c r="AQ8" s="287"/>
      <c r="AR8" s="309"/>
      <c r="AS8" s="209" t="s">
        <v>107</v>
      </c>
      <c r="AT8" s="209" t="s">
        <v>108</v>
      </c>
      <c r="AU8" s="209" t="s">
        <v>109</v>
      </c>
      <c r="AV8" s="209" t="s">
        <v>111</v>
      </c>
      <c r="AW8" s="209" t="s">
        <v>113</v>
      </c>
      <c r="AX8" s="209" t="s">
        <v>86</v>
      </c>
      <c r="AY8" s="209" t="s">
        <v>115</v>
      </c>
      <c r="AZ8" s="210" t="s">
        <v>116</v>
      </c>
      <c r="BA8" s="210" t="s">
        <v>117</v>
      </c>
      <c r="BB8" s="210" t="s">
        <v>118</v>
      </c>
      <c r="BC8" s="210" t="s">
        <v>91</v>
      </c>
      <c r="BD8" s="210" t="s">
        <v>97</v>
      </c>
      <c r="BE8" s="210" t="s">
        <v>98</v>
      </c>
      <c r="BF8" s="210" t="s">
        <v>195</v>
      </c>
      <c r="BG8" s="210" t="s">
        <v>120</v>
      </c>
      <c r="BH8" s="210" t="s">
        <v>121</v>
      </c>
      <c r="BI8" s="210" t="s">
        <v>122</v>
      </c>
      <c r="BJ8" s="210" t="s">
        <v>123</v>
      </c>
      <c r="BK8" s="39" t="s">
        <v>91</v>
      </c>
      <c r="BL8" s="39" t="s">
        <v>124</v>
      </c>
      <c r="BM8" s="39" t="s">
        <v>125</v>
      </c>
      <c r="BN8" s="39" t="s">
        <v>126</v>
      </c>
      <c r="BO8" s="40" t="s">
        <v>127</v>
      </c>
      <c r="BP8" s="40" t="s">
        <v>128</v>
      </c>
      <c r="BQ8" s="40" t="s">
        <v>129</v>
      </c>
      <c r="BR8" s="40" t="s">
        <v>91</v>
      </c>
      <c r="BS8" s="40" t="s">
        <v>130</v>
      </c>
      <c r="BT8" s="40" t="s">
        <v>131</v>
      </c>
      <c r="BU8" s="40" t="s">
        <v>132</v>
      </c>
      <c r="BV8" s="40" t="s">
        <v>97</v>
      </c>
      <c r="BW8" s="40" t="s">
        <v>98</v>
      </c>
      <c r="BX8" s="40" t="s">
        <v>196</v>
      </c>
      <c r="BY8" s="40" t="s">
        <v>197</v>
      </c>
      <c r="BZ8" s="40" t="s">
        <v>198</v>
      </c>
      <c r="CA8" s="40" t="s">
        <v>199</v>
      </c>
      <c r="CB8" s="40" t="s">
        <v>200</v>
      </c>
      <c r="CC8" s="308"/>
      <c r="CD8" s="316"/>
      <c r="CE8" s="316"/>
      <c r="CF8" s="316"/>
      <c r="CG8" s="316"/>
      <c r="CH8" s="316"/>
      <c r="CI8" s="315"/>
      <c r="CJ8" s="315"/>
      <c r="CK8" s="315"/>
      <c r="CL8" s="316"/>
      <c r="CM8" s="313"/>
      <c r="CN8" s="311"/>
      <c r="CO8" s="296"/>
      <c r="CP8" s="296"/>
      <c r="CQ8" s="296"/>
      <c r="CR8" s="296"/>
      <c r="CT8" s="234" t="s">
        <v>139</v>
      </c>
      <c r="CU8" s="237" t="s">
        <v>140</v>
      </c>
    </row>
    <row r="9" spans="1:99" s="1" customFormat="1" ht="13.8" thickBot="1" x14ac:dyDescent="0.3">
      <c r="A9" s="100">
        <v>5860</v>
      </c>
      <c r="B9" s="76" t="str">
        <f>IF(AH9="","",A9&amp;"-"&amp;AH9&amp;"-"&amp;AF9)</f>
        <v>5860-4115-1</v>
      </c>
      <c r="C9" s="52">
        <v>4</v>
      </c>
      <c r="D9" s="83" t="s">
        <v>218</v>
      </c>
      <c r="E9" s="83" t="s">
        <v>219</v>
      </c>
      <c r="F9" s="83" t="s">
        <v>220</v>
      </c>
      <c r="G9" s="83" t="s">
        <v>221</v>
      </c>
      <c r="H9" s="53" t="s">
        <v>222</v>
      </c>
      <c r="I9" s="70" t="s">
        <v>223</v>
      </c>
      <c r="J9" s="142"/>
      <c r="K9" s="142"/>
      <c r="L9" s="142"/>
      <c r="M9" s="143"/>
      <c r="N9" s="142"/>
      <c r="O9" s="144"/>
      <c r="P9" s="145"/>
      <c r="Q9" s="143"/>
      <c r="R9" s="143"/>
      <c r="S9" s="145"/>
      <c r="T9" s="145"/>
      <c r="U9" s="145"/>
      <c r="V9" s="146"/>
      <c r="W9" s="146"/>
      <c r="X9" s="147"/>
      <c r="Y9" s="146"/>
      <c r="Z9" s="146"/>
      <c r="AA9" s="145"/>
      <c r="AB9" s="145"/>
      <c r="AC9" s="143"/>
      <c r="AD9" s="143"/>
      <c r="AE9" s="147"/>
      <c r="AF9" s="56">
        <v>1</v>
      </c>
      <c r="AG9" s="81">
        <v>44317</v>
      </c>
      <c r="AH9" s="82" t="s">
        <v>224</v>
      </c>
      <c r="AI9" s="83" t="s">
        <v>209</v>
      </c>
      <c r="AJ9" s="83" t="s">
        <v>216</v>
      </c>
      <c r="AK9" s="84">
        <v>0.17708333333333334</v>
      </c>
      <c r="AL9" s="84">
        <v>0.19999999999999998</v>
      </c>
      <c r="AM9" s="84">
        <v>0.3666666666666667</v>
      </c>
      <c r="AN9" s="84">
        <v>0.375</v>
      </c>
      <c r="AO9" s="150">
        <f>IF(AN9&lt;AK9,(AN9+1)-AK9,AN9-AK9)</f>
        <v>0.19791666666666666</v>
      </c>
      <c r="AP9" s="150">
        <f>IF(AM9&lt;AL9,(AM9+1)-AL9,AM9-AL9)</f>
        <v>0.16666666666666671</v>
      </c>
      <c r="AQ9" s="151">
        <f>IF(AP9&lt;&gt;0,1,"")</f>
        <v>1</v>
      </c>
      <c r="AR9" s="63">
        <f>IF(AK9&lt;&gt;0,AK9-(6/24)+1440,"")</f>
        <v>1439.9270833333333</v>
      </c>
      <c r="AS9" s="88">
        <v>18.399999999999999</v>
      </c>
      <c r="AT9" s="165"/>
      <c r="AU9" s="165"/>
      <c r="AV9" s="88">
        <v>24.2</v>
      </c>
      <c r="AW9" s="88">
        <v>8.3000000000000007</v>
      </c>
      <c r="AX9" s="90" t="s">
        <v>225</v>
      </c>
      <c r="AY9" s="65">
        <f>AX9*0.0004536</f>
        <v>12.85121376</v>
      </c>
      <c r="AZ9" s="66"/>
      <c r="BA9" s="68"/>
      <c r="BB9" s="68"/>
      <c r="BC9" s="69"/>
      <c r="BD9" s="70"/>
      <c r="BE9" s="70"/>
      <c r="BF9" s="70"/>
      <c r="BG9" s="70"/>
      <c r="BH9" s="71"/>
      <c r="BI9" s="71"/>
      <c r="BJ9" s="71"/>
      <c r="BK9" s="72"/>
      <c r="BL9" s="73"/>
      <c r="BM9" s="73"/>
      <c r="BN9" s="73"/>
      <c r="BO9" s="74"/>
      <c r="BP9" s="75"/>
      <c r="BQ9" s="74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215">
        <v>12.878</v>
      </c>
      <c r="CE9" s="51">
        <v>23037</v>
      </c>
      <c r="CF9" s="153">
        <f>((CE9)*0.8)/1000</f>
        <v>18.429600000000001</v>
      </c>
      <c r="CG9" s="76"/>
      <c r="CH9" s="153">
        <f>(((CG9*3.8)*(0.8))/1000)</f>
        <v>0</v>
      </c>
      <c r="CI9" s="154">
        <f>IF(A9="","",IF(CF9=0,CH9,CF9))</f>
        <v>18.429600000000001</v>
      </c>
      <c r="CJ9" s="154">
        <f>IF(A9="","",(CK9/$AY$4))</f>
        <v>6062.2491144056676</v>
      </c>
      <c r="CK9" s="154">
        <f>IF(A9="","",IF(CE9="",(CG9*$AY$4),CE9))</f>
        <v>23037</v>
      </c>
      <c r="CL9" s="99">
        <f>CI9-AS9</f>
        <v>2.9600000000002069E-2</v>
      </c>
      <c r="CM9" s="153">
        <f>AV9-AW9</f>
        <v>15.899999999999999</v>
      </c>
      <c r="CN9" s="155"/>
      <c r="CO9" s="199">
        <v>44316</v>
      </c>
      <c r="CP9" s="200">
        <v>0.92013888888888884</v>
      </c>
      <c r="CQ9" s="200">
        <v>0.96875</v>
      </c>
      <c r="CR9" s="201" t="s">
        <v>523</v>
      </c>
      <c r="CT9" s="228" t="s">
        <v>697</v>
      </c>
      <c r="CU9" s="227"/>
    </row>
    <row r="10" spans="1:99" s="1" customFormat="1" ht="13.8" hidden="1" thickBot="1" x14ac:dyDescent="0.3">
      <c r="A10" s="100"/>
      <c r="B10" s="76" t="str">
        <f>IF(AH10="","",A10&amp;"-"&amp;AH10&amp;"-"&amp;AF10)</f>
        <v/>
      </c>
      <c r="C10" s="77"/>
      <c r="D10" s="83"/>
      <c r="E10" s="83"/>
      <c r="F10" s="83"/>
      <c r="G10" s="83"/>
      <c r="H10" s="76"/>
      <c r="I10" s="76"/>
      <c r="J10" s="156"/>
      <c r="K10" s="156"/>
      <c r="L10" s="156"/>
      <c r="M10" s="157"/>
      <c r="N10" s="156"/>
      <c r="O10" s="158"/>
      <c r="P10" s="159"/>
      <c r="Q10" s="157"/>
      <c r="R10" s="157"/>
      <c r="S10" s="159"/>
      <c r="T10" s="159"/>
      <c r="U10" s="159"/>
      <c r="V10" s="160"/>
      <c r="W10" s="160"/>
      <c r="X10" s="161"/>
      <c r="Y10" s="162"/>
      <c r="Z10" s="162"/>
      <c r="AA10" s="159"/>
      <c r="AB10" s="159"/>
      <c r="AC10" s="157"/>
      <c r="AD10" s="157"/>
      <c r="AE10" s="161"/>
      <c r="AF10" s="80">
        <v>2</v>
      </c>
      <c r="AG10" s="81"/>
      <c r="AH10" s="82"/>
      <c r="AI10" s="83"/>
      <c r="AJ10" s="83"/>
      <c r="AK10" s="84"/>
      <c r="AL10" s="84"/>
      <c r="AM10" s="84"/>
      <c r="AN10" s="84"/>
      <c r="AO10" s="163">
        <f>IF(AN10&lt;AK10,(AN10+1)-AK10,AN10-AK10)</f>
        <v>0</v>
      </c>
      <c r="AP10" s="163">
        <f>IF(AM10&lt;AL10,(AM10+1)-AL10,AM10-AL10)</f>
        <v>0</v>
      </c>
      <c r="AQ10" s="164" t="str">
        <f>IF(AP10&lt;&gt;0,1,"")</f>
        <v/>
      </c>
      <c r="AR10" s="87" t="str">
        <f>IF(AK10&lt;&gt;0,AK10-(6/24)+1440,"")</f>
        <v/>
      </c>
      <c r="AS10" s="88"/>
      <c r="AT10" s="165"/>
      <c r="AU10" s="165"/>
      <c r="AV10" s="88"/>
      <c r="AW10" s="88"/>
      <c r="AX10" s="90"/>
      <c r="AY10" s="89">
        <f>AX10*0.0004536</f>
        <v>0</v>
      </c>
      <c r="AZ10" s="88"/>
      <c r="BA10" s="92"/>
      <c r="BB10" s="92"/>
      <c r="BC10" s="80"/>
      <c r="BD10" s="93"/>
      <c r="BE10" s="93"/>
      <c r="BF10" s="93"/>
      <c r="BG10" s="93"/>
      <c r="BH10" s="94"/>
      <c r="BI10" s="94"/>
      <c r="BJ10" s="94"/>
      <c r="BK10" s="95"/>
      <c r="BL10" s="96"/>
      <c r="BM10" s="96"/>
      <c r="BN10" s="96"/>
      <c r="BO10" s="97"/>
      <c r="BP10" s="98"/>
      <c r="BQ10" s="97"/>
      <c r="BR10" s="76"/>
      <c r="BS10" s="76"/>
      <c r="BT10" s="76"/>
      <c r="BU10" s="76"/>
      <c r="BV10" s="76"/>
      <c r="BW10" s="76"/>
      <c r="BX10" s="76"/>
      <c r="BY10" s="76"/>
      <c r="BZ10" s="76"/>
      <c r="CA10" s="76"/>
      <c r="CB10" s="76"/>
      <c r="CC10" s="76"/>
      <c r="CD10" s="212"/>
      <c r="CE10" s="76"/>
      <c r="CF10" s="166">
        <f>((CE10)*0.8)/1000</f>
        <v>0</v>
      </c>
      <c r="CG10" s="76"/>
      <c r="CH10" s="166">
        <f>(((CG10*3.8)*(0.8))/1000)</f>
        <v>0</v>
      </c>
      <c r="CI10" s="167" t="str">
        <f>IF(A10="","",IF(CF10=0,CH10,CF10))</f>
        <v/>
      </c>
      <c r="CJ10" s="167" t="str">
        <f>IF(A10="","",(CK10/$AY$4))</f>
        <v/>
      </c>
      <c r="CK10" s="167" t="str">
        <f>IF(A10="","",IF(CE10="",(CG10*$AY$4),CE10))</f>
        <v/>
      </c>
      <c r="CL10" s="99"/>
      <c r="CM10" s="166">
        <f>AV10-AW10</f>
        <v>0</v>
      </c>
      <c r="CN10" s="168"/>
      <c r="CO10" s="81"/>
      <c r="CP10" s="192"/>
      <c r="CQ10" s="192"/>
      <c r="CR10" s="169"/>
      <c r="CT10" s="83"/>
      <c r="CU10" s="76"/>
    </row>
    <row r="11" spans="1:99" s="1" customFormat="1" ht="13.8" hidden="1" thickBot="1" x14ac:dyDescent="0.3">
      <c r="A11" s="100"/>
      <c r="B11" s="83" t="s">
        <v>142</v>
      </c>
      <c r="C11" s="77"/>
      <c r="D11" s="83"/>
      <c r="E11" s="83"/>
      <c r="F11" s="83"/>
      <c r="G11" s="83"/>
      <c r="H11" s="76"/>
      <c r="I11" s="76"/>
      <c r="J11" s="156"/>
      <c r="K11" s="156"/>
      <c r="L11" s="156"/>
      <c r="M11" s="157"/>
      <c r="N11" s="156"/>
      <c r="O11" s="158"/>
      <c r="P11" s="159"/>
      <c r="Q11" s="157"/>
      <c r="R11" s="157"/>
      <c r="S11" s="159"/>
      <c r="T11" s="159"/>
      <c r="U11" s="159"/>
      <c r="V11" s="160"/>
      <c r="W11" s="160"/>
      <c r="X11" s="161"/>
      <c r="Y11" s="162"/>
      <c r="Z11" s="162"/>
      <c r="AA11" s="159"/>
      <c r="AB11" s="159"/>
      <c r="AC11" s="157"/>
      <c r="AD11" s="157"/>
      <c r="AE11" s="161"/>
      <c r="AF11" s="80">
        <v>3</v>
      </c>
      <c r="AG11" s="81"/>
      <c r="AH11" s="82"/>
      <c r="AI11" s="83"/>
      <c r="AJ11" s="83"/>
      <c r="AK11" s="84"/>
      <c r="AL11" s="84"/>
      <c r="AM11" s="84"/>
      <c r="AN11" s="84"/>
      <c r="AO11" s="163">
        <f>IF(AN11&lt;AK11,(AN11+1)-AK11,AN11-AK11)</f>
        <v>0</v>
      </c>
      <c r="AP11" s="163">
        <f>IF(AM11&lt;AL11,(AM11+1)-AL11,AM11-AL11)</f>
        <v>0</v>
      </c>
      <c r="AQ11" s="164" t="str">
        <f>IF(AP11&lt;&gt;0,1,"")</f>
        <v/>
      </c>
      <c r="AR11" s="87" t="str">
        <f>IF(AK11&lt;&gt;0,AK11-(6/24)+1440,"")</f>
        <v/>
      </c>
      <c r="AS11" s="88"/>
      <c r="AT11" s="89"/>
      <c r="AU11" s="89"/>
      <c r="AV11" s="88"/>
      <c r="AW11" s="88"/>
      <c r="AX11" s="90"/>
      <c r="AY11" s="89">
        <f>AX11*0.0004536</f>
        <v>0</v>
      </c>
      <c r="AZ11" s="88"/>
      <c r="BA11" s="92"/>
      <c r="BB11" s="92"/>
      <c r="BC11" s="80"/>
      <c r="BD11" s="93"/>
      <c r="BE11" s="93"/>
      <c r="BF11" s="93"/>
      <c r="BG11" s="93"/>
      <c r="BH11" s="94"/>
      <c r="BI11" s="94"/>
      <c r="BJ11" s="94"/>
      <c r="BK11" s="95"/>
      <c r="BL11" s="96"/>
      <c r="BM11" s="96"/>
      <c r="BN11" s="96"/>
      <c r="BO11" s="97"/>
      <c r="BP11" s="98"/>
      <c r="BQ11" s="97"/>
      <c r="BR11" s="76"/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212"/>
      <c r="CE11" s="76"/>
      <c r="CF11" s="166">
        <f>((CE11)*0.8)/1000</f>
        <v>0</v>
      </c>
      <c r="CG11" s="76"/>
      <c r="CH11" s="166">
        <f>(((CG11*3.8)*(0.8))/1000)</f>
        <v>0</v>
      </c>
      <c r="CI11" s="167" t="str">
        <f>IF(A11="","",IF(CF11=0,CH11,CF11))</f>
        <v/>
      </c>
      <c r="CJ11" s="167" t="str">
        <f>IF(A11="","",(CK11/$AY$4))</f>
        <v/>
      </c>
      <c r="CK11" s="167" t="str">
        <f>IF(A11="","",IF(CE11="",(CG11*$AY$4),CE11))</f>
        <v/>
      </c>
      <c r="CL11" s="99"/>
      <c r="CM11" s="166">
        <f>AV11-AW11</f>
        <v>0</v>
      </c>
      <c r="CN11" s="168"/>
      <c r="CO11" s="81"/>
      <c r="CP11" s="192"/>
      <c r="CQ11" s="192"/>
      <c r="CR11" s="169"/>
      <c r="CT11" s="83"/>
      <c r="CU11" s="76"/>
    </row>
    <row r="12" spans="1:99" s="1" customFormat="1" ht="13.8" hidden="1" thickBot="1" x14ac:dyDescent="0.3">
      <c r="A12" s="100"/>
      <c r="B12" s="76" t="str">
        <f>IF(AH12="","",A12&amp;"-"&amp;AH12&amp;"-"&amp;AF12)</f>
        <v/>
      </c>
      <c r="C12" s="77"/>
      <c r="D12" s="83"/>
      <c r="E12" s="83"/>
      <c r="F12" s="83"/>
      <c r="G12" s="83"/>
      <c r="H12" s="76"/>
      <c r="I12" s="76"/>
      <c r="J12" s="156"/>
      <c r="K12" s="156"/>
      <c r="L12" s="156"/>
      <c r="M12" s="157"/>
      <c r="N12" s="156"/>
      <c r="O12" s="158"/>
      <c r="P12" s="159"/>
      <c r="Q12" s="157"/>
      <c r="R12" s="157"/>
      <c r="S12" s="159"/>
      <c r="T12" s="159"/>
      <c r="U12" s="159"/>
      <c r="V12" s="160"/>
      <c r="W12" s="160"/>
      <c r="X12" s="161"/>
      <c r="Y12" s="162"/>
      <c r="Z12" s="162"/>
      <c r="AA12" s="159"/>
      <c r="AB12" s="159"/>
      <c r="AC12" s="157"/>
      <c r="AD12" s="157"/>
      <c r="AE12" s="161"/>
      <c r="AF12" s="102">
        <v>4</v>
      </c>
      <c r="AG12" s="103"/>
      <c r="AH12" s="104"/>
      <c r="AI12" s="105"/>
      <c r="AJ12" s="106"/>
      <c r="AK12" s="107"/>
      <c r="AL12" s="107"/>
      <c r="AM12" s="107"/>
      <c r="AN12" s="107"/>
      <c r="AO12" s="170">
        <f>IF(AN12&lt;AK12,(AN12+1)-AK12,AN12-AK12)</f>
        <v>0</v>
      </c>
      <c r="AP12" s="170">
        <f>IF(AM12&lt;AL12,(AM12+1)-AL12,AM12-AL12)</f>
        <v>0</v>
      </c>
      <c r="AQ12" s="171" t="str">
        <f>IF(AP12&lt;&gt;0,1,"")</f>
        <v/>
      </c>
      <c r="AR12" s="110" t="str">
        <f>IF(AK12&lt;&gt;0,AK12-(6/24)+1440,"")</f>
        <v/>
      </c>
      <c r="AS12" s="111"/>
      <c r="AT12" s="112"/>
      <c r="AU12" s="112"/>
      <c r="AV12" s="111"/>
      <c r="AW12" s="111"/>
      <c r="AX12" s="240"/>
      <c r="AY12" s="112">
        <f>AX12*0.0004536</f>
        <v>0</v>
      </c>
      <c r="AZ12" s="111"/>
      <c r="BA12" s="115"/>
      <c r="BB12" s="115"/>
      <c r="BC12" s="102"/>
      <c r="BD12" s="116"/>
      <c r="BE12" s="116"/>
      <c r="BF12" s="116"/>
      <c r="BG12" s="116"/>
      <c r="BH12" s="117"/>
      <c r="BI12" s="117"/>
      <c r="BJ12" s="117"/>
      <c r="BK12" s="118"/>
      <c r="BL12" s="119"/>
      <c r="BM12" s="119"/>
      <c r="BN12" s="119"/>
      <c r="BO12" s="120"/>
      <c r="BP12" s="121"/>
      <c r="BQ12" s="120"/>
      <c r="BR12" s="122"/>
      <c r="BS12" s="122"/>
      <c r="BT12" s="122"/>
      <c r="BU12" s="122"/>
      <c r="BV12" s="122"/>
      <c r="BW12" s="122"/>
      <c r="BX12" s="122"/>
      <c r="BY12" s="122"/>
      <c r="BZ12" s="122"/>
      <c r="CA12" s="122"/>
      <c r="CB12" s="122"/>
      <c r="CC12" s="122"/>
      <c r="CD12" s="213"/>
      <c r="CE12" s="122"/>
      <c r="CF12" s="172">
        <f>((CE12)*0.8)/1000</f>
        <v>0</v>
      </c>
      <c r="CG12" s="122"/>
      <c r="CH12" s="172">
        <f>(((CG12*3.8)*(0.8))/1000)</f>
        <v>0</v>
      </c>
      <c r="CI12" s="173" t="str">
        <f>IF(A12="","",IF(CF12=0,CH12,CF12))</f>
        <v/>
      </c>
      <c r="CJ12" s="173" t="str">
        <f>IF(A12="","",(CK12/$AY$4))</f>
        <v/>
      </c>
      <c r="CK12" s="173" t="str">
        <f>IF(A12="","",IF(CE12="",(CG12*$AY$4),CE12))</f>
        <v/>
      </c>
      <c r="CL12" s="99"/>
      <c r="CM12" s="172">
        <f>AV12-AW12</f>
        <v>0</v>
      </c>
      <c r="CN12" s="241"/>
      <c r="CO12" s="202"/>
      <c r="CP12" s="203"/>
      <c r="CQ12" s="203"/>
      <c r="CR12" s="204"/>
      <c r="CT12" s="83"/>
      <c r="CU12" s="76"/>
    </row>
    <row r="13" spans="1:99" s="1" customFormat="1" ht="13.8" hidden="1" thickBot="1" x14ac:dyDescent="0.3">
      <c r="A13" s="124"/>
      <c r="B13" s="125" t="str">
        <f>IF(AH13="","",A13&amp;"-"&amp;AH13&amp;"-"&amp;AF13)</f>
        <v/>
      </c>
      <c r="C13" s="126"/>
      <c r="D13" s="127"/>
      <c r="E13" s="127"/>
      <c r="F13" s="127"/>
      <c r="G13" s="127"/>
      <c r="H13" s="127"/>
      <c r="I13" s="128"/>
      <c r="J13" s="174"/>
      <c r="K13" s="174"/>
      <c r="L13" s="174"/>
      <c r="M13" s="175"/>
      <c r="N13" s="174"/>
      <c r="O13" s="176"/>
      <c r="P13" s="177"/>
      <c r="Q13" s="175"/>
      <c r="R13" s="175"/>
      <c r="S13" s="177"/>
      <c r="T13" s="177"/>
      <c r="U13" s="177"/>
      <c r="V13" s="178"/>
      <c r="W13" s="178"/>
      <c r="X13" s="179"/>
      <c r="Y13" s="180"/>
      <c r="Z13" s="180"/>
      <c r="AA13" s="177"/>
      <c r="AB13" s="177"/>
      <c r="AC13" s="175"/>
      <c r="AD13" s="175"/>
      <c r="AE13" s="181"/>
      <c r="AF13" s="238" t="s">
        <v>141</v>
      </c>
      <c r="AG13" s="239"/>
      <c r="AH13" s="182"/>
      <c r="AI13" s="132"/>
      <c r="AJ13" s="132"/>
      <c r="AK13" s="132"/>
      <c r="AL13" s="132"/>
      <c r="AM13" s="132"/>
      <c r="AN13" s="133"/>
      <c r="AO13" s="133">
        <f>SUM(AO9:AO12)</f>
        <v>0.19791666666666666</v>
      </c>
      <c r="AP13" s="133">
        <f>SUM(AP9:AP12)</f>
        <v>0.16666666666666671</v>
      </c>
      <c r="AQ13" s="134">
        <f>SUM(AQ9:AQ12)</f>
        <v>1</v>
      </c>
      <c r="AR13" s="134"/>
      <c r="AS13" s="135"/>
      <c r="AT13" s="135"/>
      <c r="AU13" s="135"/>
      <c r="AV13" s="135"/>
      <c r="AW13" s="135"/>
      <c r="AX13" s="136"/>
      <c r="AY13" s="135"/>
      <c r="AZ13" s="183"/>
      <c r="BA13" s="184"/>
      <c r="BB13" s="184"/>
      <c r="BC13" s="185"/>
      <c r="BD13" s="185"/>
      <c r="BE13" s="185"/>
      <c r="BF13" s="186"/>
      <c r="BG13" s="186"/>
      <c r="BH13" s="186"/>
      <c r="BI13" s="186"/>
      <c r="BJ13" s="186"/>
      <c r="BK13" s="187"/>
      <c r="BL13" s="187"/>
      <c r="BM13" s="187"/>
      <c r="BN13" s="187"/>
      <c r="BO13" s="188"/>
      <c r="BP13" s="188"/>
      <c r="BQ13" s="188"/>
      <c r="BR13" s="189"/>
      <c r="BS13" s="189"/>
      <c r="BT13" s="189"/>
      <c r="BU13" s="189"/>
      <c r="BV13" s="189"/>
      <c r="BW13" s="189"/>
      <c r="BX13" s="189"/>
      <c r="BY13" s="189"/>
      <c r="BZ13" s="189"/>
      <c r="CA13" s="189"/>
      <c r="CB13" s="189"/>
      <c r="CC13" s="189"/>
      <c r="CD13" s="214"/>
      <c r="CE13" s="132"/>
      <c r="CF13" s="135"/>
      <c r="CG13" s="132"/>
      <c r="CH13" s="135">
        <f>SUM(CH9:CH12)</f>
        <v>0</v>
      </c>
      <c r="CI13" s="190">
        <f>SUM(CI9:CI12)</f>
        <v>18.429600000000001</v>
      </c>
      <c r="CJ13" s="190">
        <f>SUM(CJ9:CJ12)</f>
        <v>6062.2491144056676</v>
      </c>
      <c r="CK13" s="190">
        <f>SUM(CK9:CK12)</f>
        <v>23037</v>
      </c>
      <c r="CL13" s="191"/>
      <c r="CM13" s="135">
        <f>SUM(CM9:CM12)</f>
        <v>15.899999999999999</v>
      </c>
      <c r="CN13" s="132"/>
      <c r="CO13" s="132"/>
      <c r="CP13" s="132"/>
      <c r="CQ13" s="132"/>
      <c r="CR13" s="141"/>
      <c r="CT13" s="214"/>
      <c r="CU13" s="214"/>
    </row>
    <row r="14" spans="1:99" s="1" customFormat="1" ht="13.8" thickBot="1" x14ac:dyDescent="0.3">
      <c r="A14" s="100">
        <v>5861</v>
      </c>
      <c r="B14" s="76" t="str">
        <f t="shared" ref="B14:B23" si="0">IF(AH14="","",A14&amp;"-"&amp;AH14&amp;"-"&amp;AF14)</f>
        <v>5861-4136-1</v>
      </c>
      <c r="C14" s="52">
        <v>4</v>
      </c>
      <c r="D14" s="83" t="s">
        <v>309</v>
      </c>
      <c r="E14" s="83" t="s">
        <v>310</v>
      </c>
      <c r="F14" s="83" t="s">
        <v>311</v>
      </c>
      <c r="G14" s="83" t="s">
        <v>312</v>
      </c>
      <c r="H14" s="53"/>
      <c r="I14" s="70"/>
      <c r="J14" s="142"/>
      <c r="K14" s="142"/>
      <c r="L14" s="142"/>
      <c r="M14" s="143"/>
      <c r="N14" s="142"/>
      <c r="O14" s="144"/>
      <c r="P14" s="145"/>
      <c r="Q14" s="143"/>
      <c r="R14" s="143"/>
      <c r="S14" s="145"/>
      <c r="T14" s="145"/>
      <c r="U14" s="145"/>
      <c r="V14" s="146"/>
      <c r="W14" s="146"/>
      <c r="X14" s="147"/>
      <c r="Y14" s="146"/>
      <c r="Z14" s="146"/>
      <c r="AA14" s="145"/>
      <c r="AB14" s="145"/>
      <c r="AC14" s="143"/>
      <c r="AD14" s="143"/>
      <c r="AE14" s="147"/>
      <c r="AF14" s="56">
        <v>1</v>
      </c>
      <c r="AG14" s="81">
        <v>44317</v>
      </c>
      <c r="AH14" s="148" t="s">
        <v>299</v>
      </c>
      <c r="AI14" s="53" t="s">
        <v>216</v>
      </c>
      <c r="AJ14" s="53" t="s">
        <v>208</v>
      </c>
      <c r="AK14" s="149">
        <v>0.47222222222222227</v>
      </c>
      <c r="AL14" s="149">
        <v>0.49305555555555558</v>
      </c>
      <c r="AM14" s="149">
        <v>0.625</v>
      </c>
      <c r="AN14" s="149">
        <v>0.62847222222222221</v>
      </c>
      <c r="AO14" s="150">
        <f>IF(AN14&lt;AK14,(AN14+1)-AK14,AN14-AK14)</f>
        <v>0.15624999999999994</v>
      </c>
      <c r="AP14" s="150">
        <f>IF(AM14&lt;AL14,(AM14+1)-AL14,AM14-AL14)</f>
        <v>0.13194444444444442</v>
      </c>
      <c r="AQ14" s="151">
        <f>IF(AP14&lt;&gt;0,1,"")</f>
        <v>1</v>
      </c>
      <c r="AR14" s="63">
        <f>IF(AK14&lt;&gt;0,AK14-(6/24)+1440,"")</f>
        <v>1440.2222222222222</v>
      </c>
      <c r="AS14" s="66">
        <v>15.9</v>
      </c>
      <c r="AT14" s="152"/>
      <c r="AU14" s="152"/>
      <c r="AV14" s="66">
        <v>24.3</v>
      </c>
      <c r="AW14" s="66">
        <v>8.1</v>
      </c>
      <c r="AX14" s="51">
        <v>92457</v>
      </c>
      <c r="AY14" s="65">
        <f>AX14*0.0004536</f>
        <v>41.938495199999998</v>
      </c>
      <c r="AZ14" s="66"/>
      <c r="BA14" s="68"/>
      <c r="BB14" s="68"/>
      <c r="BC14" s="69"/>
      <c r="BD14" s="70"/>
      <c r="BE14" s="70"/>
      <c r="BF14" s="70"/>
      <c r="BG14" s="70"/>
      <c r="BH14" s="71"/>
      <c r="BI14" s="71"/>
      <c r="BJ14" s="71"/>
      <c r="BK14" s="72"/>
      <c r="BL14" s="73"/>
      <c r="BM14" s="73"/>
      <c r="BN14" s="73"/>
      <c r="BO14" s="74"/>
      <c r="BP14" s="75"/>
      <c r="BQ14" s="74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215">
        <v>42.072000000000003</v>
      </c>
      <c r="CE14" s="51"/>
      <c r="CF14" s="153">
        <f>((CE14)*0.8)/1000</f>
        <v>0</v>
      </c>
      <c r="CG14" s="51">
        <v>5253</v>
      </c>
      <c r="CH14" s="153">
        <f>(((CG14*3.8)*(0.8))/1000)</f>
        <v>15.969119999999998</v>
      </c>
      <c r="CI14" s="154">
        <f>IF(A14="","",IF(CF14=0,CH14,CF14))</f>
        <v>15.969119999999998</v>
      </c>
      <c r="CJ14" s="154">
        <f>IF(A14="","",(CK14/$AY$4))</f>
        <v>5252.9999999999991</v>
      </c>
      <c r="CK14" s="154">
        <f>IF(A14="","",IF(CE14="",(CG14*$AY$4),CE14))</f>
        <v>19961.792845568987</v>
      </c>
      <c r="CL14" s="99">
        <f>CI14-AS14</f>
        <v>6.9119999999998072E-2</v>
      </c>
      <c r="CM14" s="153">
        <f>AV14-AW14</f>
        <v>16.200000000000003</v>
      </c>
      <c r="CN14" s="155"/>
      <c r="CO14" s="199"/>
      <c r="CP14" s="200"/>
      <c r="CQ14" s="200"/>
      <c r="CR14" s="201"/>
      <c r="CT14" s="228" t="s">
        <v>697</v>
      </c>
      <c r="CU14" s="227"/>
    </row>
    <row r="15" spans="1:99" s="1" customFormat="1" ht="13.8" hidden="1" thickBot="1" x14ac:dyDescent="0.3">
      <c r="A15" s="100"/>
      <c r="B15" s="76" t="str">
        <f t="shared" si="0"/>
        <v/>
      </c>
      <c r="C15" s="77"/>
      <c r="D15" s="83"/>
      <c r="E15" s="83"/>
      <c r="F15" s="83"/>
      <c r="G15" s="83"/>
      <c r="H15" s="76"/>
      <c r="I15" s="76"/>
      <c r="J15" s="156"/>
      <c r="K15" s="156"/>
      <c r="L15" s="156"/>
      <c r="M15" s="157"/>
      <c r="N15" s="156"/>
      <c r="O15" s="158"/>
      <c r="P15" s="159"/>
      <c r="Q15" s="157"/>
      <c r="R15" s="157"/>
      <c r="S15" s="159"/>
      <c r="T15" s="159"/>
      <c r="U15" s="159"/>
      <c r="V15" s="160"/>
      <c r="W15" s="160"/>
      <c r="X15" s="161"/>
      <c r="Y15" s="162"/>
      <c r="Z15" s="162"/>
      <c r="AA15" s="159"/>
      <c r="AB15" s="159"/>
      <c r="AC15" s="157"/>
      <c r="AD15" s="157"/>
      <c r="AE15" s="161"/>
      <c r="AF15" s="80">
        <v>2</v>
      </c>
      <c r="AG15" s="81"/>
      <c r="AH15" s="82"/>
      <c r="AI15" s="83"/>
      <c r="AJ15" s="83"/>
      <c r="AK15" s="84"/>
      <c r="AL15" s="84"/>
      <c r="AM15" s="84"/>
      <c r="AN15" s="84"/>
      <c r="AO15" s="163">
        <f>IF(AN15&lt;AK15,(AN15+1)-AK15,AN15-AK15)</f>
        <v>0</v>
      </c>
      <c r="AP15" s="163">
        <f>IF(AM15&lt;AL15,(AM15+1)-AL15,AM15-AL15)</f>
        <v>0</v>
      </c>
      <c r="AQ15" s="164" t="str">
        <f>IF(AP15&lt;&gt;0,1,"")</f>
        <v/>
      </c>
      <c r="AR15" s="87" t="str">
        <f>IF(AK15&lt;&gt;0,AK15-(6/24)+1440,"")</f>
        <v/>
      </c>
      <c r="AS15" s="88"/>
      <c r="AT15" s="165"/>
      <c r="AU15" s="165"/>
      <c r="AV15" s="88"/>
      <c r="AW15" s="88"/>
      <c r="AX15" s="90"/>
      <c r="AY15" s="89">
        <f>AX15*0.0004536</f>
        <v>0</v>
      </c>
      <c r="AZ15" s="88"/>
      <c r="BA15" s="92"/>
      <c r="BB15" s="92"/>
      <c r="BC15" s="80"/>
      <c r="BD15" s="93"/>
      <c r="BE15" s="93"/>
      <c r="BF15" s="93"/>
      <c r="BG15" s="93"/>
      <c r="BH15" s="94"/>
      <c r="BI15" s="94"/>
      <c r="BJ15" s="94"/>
      <c r="BK15" s="95"/>
      <c r="BL15" s="96"/>
      <c r="BM15" s="96"/>
      <c r="BN15" s="96"/>
      <c r="BO15" s="97"/>
      <c r="BP15" s="98"/>
      <c r="BQ15" s="97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212"/>
      <c r="CE15" s="76"/>
      <c r="CF15" s="166">
        <f>((CE15)*0.8)/1000</f>
        <v>0</v>
      </c>
      <c r="CG15" s="76"/>
      <c r="CH15" s="166">
        <f>(((CG15*3.8)*(0.8))/1000)</f>
        <v>0</v>
      </c>
      <c r="CI15" s="167" t="str">
        <f>IF(A15="","",IF(CF15=0,CH15,CF15))</f>
        <v/>
      </c>
      <c r="CJ15" s="167" t="str">
        <f>IF(A15="","",(CK15/$AY$4))</f>
        <v/>
      </c>
      <c r="CK15" s="167" t="str">
        <f>IF(A15="","",IF(CE15="",(CG15*$AY$4),CE15))</f>
        <v/>
      </c>
      <c r="CL15" s="99"/>
      <c r="CM15" s="166">
        <f>AV15-AW15</f>
        <v>0</v>
      </c>
      <c r="CN15" s="168"/>
      <c r="CO15" s="81"/>
      <c r="CP15" s="192"/>
      <c r="CQ15" s="192"/>
      <c r="CR15" s="169"/>
      <c r="CT15" s="83"/>
      <c r="CU15" s="76"/>
    </row>
    <row r="16" spans="1:99" s="1" customFormat="1" ht="13.8" hidden="1" thickBot="1" x14ac:dyDescent="0.3">
      <c r="A16" s="100"/>
      <c r="B16" s="76" t="str">
        <f t="shared" si="0"/>
        <v/>
      </c>
      <c r="C16" s="77"/>
      <c r="D16" s="83"/>
      <c r="E16" s="83"/>
      <c r="F16" s="83"/>
      <c r="G16" s="83"/>
      <c r="H16" s="76"/>
      <c r="I16" s="76"/>
      <c r="J16" s="156"/>
      <c r="K16" s="156"/>
      <c r="L16" s="156"/>
      <c r="M16" s="157"/>
      <c r="N16" s="156"/>
      <c r="O16" s="158"/>
      <c r="P16" s="159"/>
      <c r="Q16" s="157"/>
      <c r="R16" s="157"/>
      <c r="S16" s="159"/>
      <c r="T16" s="159"/>
      <c r="U16" s="159"/>
      <c r="V16" s="160"/>
      <c r="W16" s="160"/>
      <c r="X16" s="161"/>
      <c r="Y16" s="162"/>
      <c r="Z16" s="162"/>
      <c r="AA16" s="159"/>
      <c r="AB16" s="159"/>
      <c r="AC16" s="157"/>
      <c r="AD16" s="157"/>
      <c r="AE16" s="161"/>
      <c r="AF16" s="80">
        <v>3</v>
      </c>
      <c r="AG16" s="81"/>
      <c r="AH16" s="82"/>
      <c r="AI16" s="83"/>
      <c r="AJ16" s="83"/>
      <c r="AK16" s="84"/>
      <c r="AL16" s="84"/>
      <c r="AM16" s="84"/>
      <c r="AN16" s="84"/>
      <c r="AO16" s="163">
        <f>IF(AN16&lt;AK16,(AN16+1)-AK16,AN16-AK16)</f>
        <v>0</v>
      </c>
      <c r="AP16" s="163">
        <f>IF(AM16&lt;AL16,(AM16+1)-AL16,AM16-AL16)</f>
        <v>0</v>
      </c>
      <c r="AQ16" s="164" t="str">
        <f>IF(AP16&lt;&gt;0,1,"")</f>
        <v/>
      </c>
      <c r="AR16" s="87" t="str">
        <f>IF(AK16&lt;&gt;0,AK16-(6/24)+1440,"")</f>
        <v/>
      </c>
      <c r="AS16" s="88"/>
      <c r="AT16" s="89"/>
      <c r="AU16" s="89"/>
      <c r="AV16" s="88"/>
      <c r="AW16" s="88"/>
      <c r="AX16" s="90"/>
      <c r="AY16" s="89">
        <f>AX16*0.0004536</f>
        <v>0</v>
      </c>
      <c r="AZ16" s="88"/>
      <c r="BA16" s="92"/>
      <c r="BB16" s="92"/>
      <c r="BC16" s="80"/>
      <c r="BD16" s="93"/>
      <c r="BE16" s="93"/>
      <c r="BF16" s="93"/>
      <c r="BG16" s="93"/>
      <c r="BH16" s="94"/>
      <c r="BI16" s="94"/>
      <c r="BJ16" s="94"/>
      <c r="BK16" s="95"/>
      <c r="BL16" s="96"/>
      <c r="BM16" s="96"/>
      <c r="BN16" s="96"/>
      <c r="BO16" s="97"/>
      <c r="BP16" s="98"/>
      <c r="BQ16" s="97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76"/>
      <c r="CD16" s="212"/>
      <c r="CE16" s="76"/>
      <c r="CF16" s="166">
        <f>((CE16)*0.8)/1000</f>
        <v>0</v>
      </c>
      <c r="CG16" s="76"/>
      <c r="CH16" s="166">
        <f>(((CG16*3.8)*(0.8))/1000)</f>
        <v>0</v>
      </c>
      <c r="CI16" s="167" t="str">
        <f>IF(A16="","",IF(CF16=0,CH16,CF16))</f>
        <v/>
      </c>
      <c r="CJ16" s="167" t="str">
        <f>IF(A16="","",(CK16/$AY$4))</f>
        <v/>
      </c>
      <c r="CK16" s="167" t="str">
        <f>IF(A16="","",IF(CE16="",(CG16*$AY$4),CE16))</f>
        <v/>
      </c>
      <c r="CL16" s="99"/>
      <c r="CM16" s="166">
        <f>AV16-AW16</f>
        <v>0</v>
      </c>
      <c r="CN16" s="168"/>
      <c r="CO16" s="81"/>
      <c r="CP16" s="192"/>
      <c r="CQ16" s="192"/>
      <c r="CR16" s="169"/>
      <c r="CT16" s="83"/>
      <c r="CU16" s="76"/>
    </row>
    <row r="17" spans="1:99" s="1" customFormat="1" ht="13.8" hidden="1" thickBot="1" x14ac:dyDescent="0.3">
      <c r="A17" s="100"/>
      <c r="B17" s="76" t="str">
        <f t="shared" si="0"/>
        <v/>
      </c>
      <c r="C17" s="77"/>
      <c r="D17" s="83"/>
      <c r="E17" s="83"/>
      <c r="F17" s="83"/>
      <c r="G17" s="83"/>
      <c r="H17" s="76"/>
      <c r="I17" s="76"/>
      <c r="J17" s="156"/>
      <c r="K17" s="156"/>
      <c r="L17" s="156"/>
      <c r="M17" s="157"/>
      <c r="N17" s="156"/>
      <c r="O17" s="158"/>
      <c r="P17" s="159"/>
      <c r="Q17" s="157"/>
      <c r="R17" s="157"/>
      <c r="S17" s="159"/>
      <c r="T17" s="159"/>
      <c r="U17" s="159"/>
      <c r="V17" s="160"/>
      <c r="W17" s="160"/>
      <c r="X17" s="161"/>
      <c r="Y17" s="162"/>
      <c r="Z17" s="162"/>
      <c r="AA17" s="159"/>
      <c r="AB17" s="159"/>
      <c r="AC17" s="157"/>
      <c r="AD17" s="157"/>
      <c r="AE17" s="161"/>
      <c r="AF17" s="102">
        <v>4</v>
      </c>
      <c r="AG17" s="103"/>
      <c r="AH17" s="104"/>
      <c r="AI17" s="105"/>
      <c r="AJ17" s="106"/>
      <c r="AK17" s="107"/>
      <c r="AL17" s="107"/>
      <c r="AM17" s="107"/>
      <c r="AN17" s="107"/>
      <c r="AO17" s="170">
        <f>IF(AN17&lt;AK17,(AN17+1)-AK17,AN17-AK17)</f>
        <v>0</v>
      </c>
      <c r="AP17" s="170">
        <f>IF(AM17&lt;AL17,(AM17+1)-AL17,AM17-AL17)</f>
        <v>0</v>
      </c>
      <c r="AQ17" s="171" t="str">
        <f>IF(AP17&lt;&gt;0,1,"")</f>
        <v/>
      </c>
      <c r="AR17" s="110" t="str">
        <f>IF(AK17&lt;&gt;0,AK17-(6/24)+1440,"")</f>
        <v/>
      </c>
      <c r="AS17" s="111"/>
      <c r="AT17" s="112"/>
      <c r="AU17" s="112"/>
      <c r="AV17" s="111"/>
      <c r="AW17" s="111"/>
      <c r="AX17" s="240"/>
      <c r="AY17" s="112">
        <f>AX17*0.0004536</f>
        <v>0</v>
      </c>
      <c r="AZ17" s="111"/>
      <c r="BA17" s="115"/>
      <c r="BB17" s="115"/>
      <c r="BC17" s="102"/>
      <c r="BD17" s="116"/>
      <c r="BE17" s="116"/>
      <c r="BF17" s="116"/>
      <c r="BG17" s="116"/>
      <c r="BH17" s="117"/>
      <c r="BI17" s="117"/>
      <c r="BJ17" s="117"/>
      <c r="BK17" s="118"/>
      <c r="BL17" s="119"/>
      <c r="BM17" s="119"/>
      <c r="BN17" s="119"/>
      <c r="BO17" s="120"/>
      <c r="BP17" s="121"/>
      <c r="BQ17" s="120"/>
      <c r="BR17" s="122"/>
      <c r="BS17" s="122"/>
      <c r="BT17" s="122"/>
      <c r="BU17" s="122"/>
      <c r="BV17" s="122"/>
      <c r="BW17" s="122"/>
      <c r="BX17" s="122"/>
      <c r="BY17" s="122"/>
      <c r="BZ17" s="122"/>
      <c r="CA17" s="122"/>
      <c r="CB17" s="122"/>
      <c r="CC17" s="122"/>
      <c r="CD17" s="213"/>
      <c r="CE17" s="122"/>
      <c r="CF17" s="172">
        <f>((CE17)*0.8)/1000</f>
        <v>0</v>
      </c>
      <c r="CG17" s="122"/>
      <c r="CH17" s="172">
        <f>(((CG17*3.8)*(0.8))/1000)</f>
        <v>0</v>
      </c>
      <c r="CI17" s="173" t="str">
        <f>IF(A17="","",IF(CF17=0,CH17,CF17))</f>
        <v/>
      </c>
      <c r="CJ17" s="173" t="str">
        <f>IF(A17="","",(CK17/$AY$4))</f>
        <v/>
      </c>
      <c r="CK17" s="173" t="str">
        <f>IF(A17="","",IF(CE17="",(CG17*$AY$4),CE17))</f>
        <v/>
      </c>
      <c r="CL17" s="99"/>
      <c r="CM17" s="172">
        <f>AV17-AW17</f>
        <v>0</v>
      </c>
      <c r="CN17" s="241"/>
      <c r="CO17" s="202"/>
      <c r="CP17" s="203"/>
      <c r="CQ17" s="203"/>
      <c r="CR17" s="204"/>
      <c r="CT17" s="83"/>
      <c r="CU17" s="76"/>
    </row>
    <row r="18" spans="1:99" s="1" customFormat="1" ht="13.8" hidden="1" thickBot="1" x14ac:dyDescent="0.3">
      <c r="A18" s="124"/>
      <c r="B18" s="125" t="str">
        <f t="shared" si="0"/>
        <v/>
      </c>
      <c r="C18" s="126"/>
      <c r="D18" s="127"/>
      <c r="E18" s="127"/>
      <c r="F18" s="127"/>
      <c r="G18" s="127"/>
      <c r="H18" s="127"/>
      <c r="I18" s="128"/>
      <c r="J18" s="174"/>
      <c r="K18" s="174"/>
      <c r="L18" s="174"/>
      <c r="M18" s="175"/>
      <c r="N18" s="174"/>
      <c r="O18" s="176"/>
      <c r="P18" s="177"/>
      <c r="Q18" s="175"/>
      <c r="R18" s="175"/>
      <c r="S18" s="177"/>
      <c r="T18" s="177"/>
      <c r="U18" s="177"/>
      <c r="V18" s="178"/>
      <c r="W18" s="178"/>
      <c r="X18" s="179"/>
      <c r="Y18" s="180"/>
      <c r="Z18" s="180"/>
      <c r="AA18" s="177"/>
      <c r="AB18" s="177"/>
      <c r="AC18" s="175"/>
      <c r="AD18" s="175"/>
      <c r="AE18" s="181"/>
      <c r="AF18" s="238" t="s">
        <v>141</v>
      </c>
      <c r="AG18" s="239"/>
      <c r="AH18" s="182"/>
      <c r="AI18" s="132"/>
      <c r="AJ18" s="132"/>
      <c r="AK18" s="132"/>
      <c r="AL18" s="132"/>
      <c r="AM18" s="132"/>
      <c r="AN18" s="133"/>
      <c r="AO18" s="133">
        <f>SUM(AO14:AO17)</f>
        <v>0.15624999999999994</v>
      </c>
      <c r="AP18" s="133">
        <f>SUM(AP14:AP17)</f>
        <v>0.13194444444444442</v>
      </c>
      <c r="AQ18" s="134">
        <f>SUM(AQ14:AQ17)</f>
        <v>1</v>
      </c>
      <c r="AR18" s="134"/>
      <c r="AS18" s="135"/>
      <c r="AT18" s="135"/>
      <c r="AU18" s="135"/>
      <c r="AV18" s="135"/>
      <c r="AW18" s="135"/>
      <c r="AX18" s="136"/>
      <c r="AY18" s="135"/>
      <c r="AZ18" s="183"/>
      <c r="BA18" s="184"/>
      <c r="BB18" s="184"/>
      <c r="BC18" s="185"/>
      <c r="BD18" s="185"/>
      <c r="BE18" s="185"/>
      <c r="BF18" s="186"/>
      <c r="BG18" s="186"/>
      <c r="BH18" s="186"/>
      <c r="BI18" s="186"/>
      <c r="BJ18" s="186"/>
      <c r="BK18" s="187"/>
      <c r="BL18" s="187"/>
      <c r="BM18" s="187"/>
      <c r="BN18" s="187"/>
      <c r="BO18" s="188"/>
      <c r="BP18" s="188"/>
      <c r="BQ18" s="188"/>
      <c r="BR18" s="189"/>
      <c r="BS18" s="189"/>
      <c r="BT18" s="189"/>
      <c r="BU18" s="189"/>
      <c r="BV18" s="189"/>
      <c r="BW18" s="189"/>
      <c r="BX18" s="189"/>
      <c r="BY18" s="189"/>
      <c r="BZ18" s="189"/>
      <c r="CA18" s="189"/>
      <c r="CB18" s="189"/>
      <c r="CC18" s="189"/>
      <c r="CD18" s="214"/>
      <c r="CE18" s="132"/>
      <c r="CF18" s="135"/>
      <c r="CG18" s="132"/>
      <c r="CH18" s="135">
        <f>SUM(CH14:CH17)</f>
        <v>15.969119999999998</v>
      </c>
      <c r="CI18" s="190">
        <f>SUM(CI14:CI17)</f>
        <v>15.969119999999998</v>
      </c>
      <c r="CJ18" s="190">
        <f>SUM(CJ14:CJ17)</f>
        <v>5252.9999999999991</v>
      </c>
      <c r="CK18" s="190">
        <f>SUM(CK14:CK17)</f>
        <v>19961.792845568987</v>
      </c>
      <c r="CL18" s="191"/>
      <c r="CM18" s="135">
        <f>SUM(CM14:CM17)</f>
        <v>16.200000000000003</v>
      </c>
      <c r="CN18" s="132"/>
      <c r="CO18" s="132"/>
      <c r="CP18" s="132"/>
      <c r="CQ18" s="132"/>
      <c r="CR18" s="141"/>
      <c r="CT18" s="214"/>
      <c r="CU18" s="214"/>
    </row>
    <row r="19" spans="1:99" s="1" customFormat="1" x14ac:dyDescent="0.25">
      <c r="A19" s="100">
        <v>5862</v>
      </c>
      <c r="B19" s="76" t="str">
        <f t="shared" si="0"/>
        <v>5862-4121-1</v>
      </c>
      <c r="C19" s="52">
        <v>4</v>
      </c>
      <c r="D19" s="83" t="s">
        <v>226</v>
      </c>
      <c r="E19" s="83" t="s">
        <v>227</v>
      </c>
      <c r="F19" s="83"/>
      <c r="G19" s="83"/>
      <c r="H19" s="53"/>
      <c r="I19" s="70"/>
      <c r="J19" s="142"/>
      <c r="K19" s="142"/>
      <c r="L19" s="142"/>
      <c r="M19" s="143"/>
      <c r="N19" s="142"/>
      <c r="O19" s="144"/>
      <c r="P19" s="145"/>
      <c r="Q19" s="143"/>
      <c r="R19" s="143"/>
      <c r="S19" s="145"/>
      <c r="T19" s="145"/>
      <c r="U19" s="145"/>
      <c r="V19" s="146"/>
      <c r="W19" s="146"/>
      <c r="X19" s="147"/>
      <c r="Y19" s="146"/>
      <c r="Z19" s="146"/>
      <c r="AA19" s="145"/>
      <c r="AB19" s="145"/>
      <c r="AC19" s="143"/>
      <c r="AD19" s="143"/>
      <c r="AE19" s="147"/>
      <c r="AF19" s="56">
        <v>1</v>
      </c>
      <c r="AG19" s="81">
        <v>44317</v>
      </c>
      <c r="AH19" s="148" t="s">
        <v>228</v>
      </c>
      <c r="AI19" s="53" t="s">
        <v>208</v>
      </c>
      <c r="AJ19" s="53" t="s">
        <v>230</v>
      </c>
      <c r="AK19" s="149">
        <v>0.71875</v>
      </c>
      <c r="AL19" s="149">
        <v>0.73263888888888884</v>
      </c>
      <c r="AM19" s="149">
        <v>0.85763888888888884</v>
      </c>
      <c r="AN19" s="149">
        <v>0.86111111111111116</v>
      </c>
      <c r="AO19" s="150">
        <f>IF(AN19&lt;AK19,(AN19+1)-AK19,AN19-AK19)</f>
        <v>0.14236111111111116</v>
      </c>
      <c r="AP19" s="245">
        <f>IF(AM19&lt;AL19,(AM19+1)-AL19,AM19-AL19)</f>
        <v>0.125</v>
      </c>
      <c r="AQ19" s="151">
        <f>IF(AP19&lt;&gt;0,1,"")</f>
        <v>1</v>
      </c>
      <c r="AR19" s="63">
        <f>IF(AK19&lt;&gt;0,AK19-(6/24)+1440,"")</f>
        <v>1440.46875</v>
      </c>
      <c r="AS19" s="66">
        <v>11.3</v>
      </c>
      <c r="AT19" s="152"/>
      <c r="AU19" s="152"/>
      <c r="AV19" s="66">
        <v>19.3</v>
      </c>
      <c r="AW19" s="66">
        <v>8.4</v>
      </c>
      <c r="AX19" s="51">
        <v>6265</v>
      </c>
      <c r="AY19" s="65">
        <f>AX19*0.0004536</f>
        <v>2.8418040000000002</v>
      </c>
      <c r="AZ19" s="66"/>
      <c r="BA19" s="68"/>
      <c r="BB19" s="68"/>
      <c r="BC19" s="69"/>
      <c r="BD19" s="70"/>
      <c r="BE19" s="70"/>
      <c r="BF19" s="70"/>
      <c r="BG19" s="70"/>
      <c r="BH19" s="71"/>
      <c r="BI19" s="71"/>
      <c r="BJ19" s="71"/>
      <c r="BK19" s="72"/>
      <c r="BL19" s="73"/>
      <c r="BM19" s="73"/>
      <c r="BN19" s="73"/>
      <c r="BO19" s="74"/>
      <c r="BP19" s="75"/>
      <c r="BQ19" s="74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215">
        <v>2.8479999999999999</v>
      </c>
      <c r="CE19" s="51"/>
      <c r="CF19" s="153">
        <f>((CE19)*0.8)/1000</f>
        <v>0</v>
      </c>
      <c r="CG19" s="51">
        <v>3735</v>
      </c>
      <c r="CH19" s="153">
        <f>(((CG19*3.8)*(0.8))/1000)</f>
        <v>11.354400000000002</v>
      </c>
      <c r="CI19" s="154">
        <f>IF(A19="","",IF(CF19=0,CH19,CF19))</f>
        <v>11.354400000000002</v>
      </c>
      <c r="CJ19" s="154">
        <f>IF(A19="","",(CK19/$AY$4))</f>
        <v>3735</v>
      </c>
      <c r="CK19" s="154">
        <f>IF(A19="","",IF(CE19="",(CG19*$AY$4),CE19))</f>
        <v>14193.279321949396</v>
      </c>
      <c r="CL19" s="64">
        <f>CI19-AS19</f>
        <v>5.4400000000001114E-2</v>
      </c>
      <c r="CM19" s="153">
        <f>AV19-AW19</f>
        <v>10.9</v>
      </c>
      <c r="CN19" s="155"/>
      <c r="CO19" s="199"/>
      <c r="CP19" s="200"/>
      <c r="CQ19" s="200"/>
      <c r="CR19" s="201"/>
      <c r="CT19" s="228" t="s">
        <v>697</v>
      </c>
      <c r="CU19" s="227"/>
    </row>
    <row r="20" spans="1:99" s="1" customFormat="1" ht="13.8" thickBot="1" x14ac:dyDescent="0.3">
      <c r="A20" s="100">
        <v>5862</v>
      </c>
      <c r="B20" s="76" t="str">
        <f t="shared" si="0"/>
        <v>5862-4120-2</v>
      </c>
      <c r="C20" s="77">
        <v>4</v>
      </c>
      <c r="D20" s="83" t="s">
        <v>226</v>
      </c>
      <c r="E20" s="83" t="s">
        <v>227</v>
      </c>
      <c r="F20" s="83"/>
      <c r="G20" s="83"/>
      <c r="H20" s="76"/>
      <c r="I20" s="76"/>
      <c r="J20" s="156"/>
      <c r="K20" s="156"/>
      <c r="L20" s="156"/>
      <c r="M20" s="157"/>
      <c r="N20" s="156"/>
      <c r="O20" s="158"/>
      <c r="P20" s="159"/>
      <c r="Q20" s="157"/>
      <c r="R20" s="157"/>
      <c r="S20" s="159"/>
      <c r="T20" s="159"/>
      <c r="U20" s="159"/>
      <c r="V20" s="160"/>
      <c r="W20" s="160"/>
      <c r="X20" s="161"/>
      <c r="Y20" s="162"/>
      <c r="Z20" s="162"/>
      <c r="AA20" s="159"/>
      <c r="AB20" s="159"/>
      <c r="AC20" s="157"/>
      <c r="AD20" s="157"/>
      <c r="AE20" s="161"/>
      <c r="AF20" s="80">
        <v>2</v>
      </c>
      <c r="AG20" s="81">
        <v>44317</v>
      </c>
      <c r="AH20" s="82" t="s">
        <v>229</v>
      </c>
      <c r="AI20" s="83" t="s">
        <v>230</v>
      </c>
      <c r="AJ20" s="83" t="s">
        <v>208</v>
      </c>
      <c r="AK20" s="84">
        <v>0.91666666666666663</v>
      </c>
      <c r="AL20" s="84">
        <v>0.92708333333333337</v>
      </c>
      <c r="AM20" s="84">
        <v>4.8611111111111112E-2</v>
      </c>
      <c r="AN20" s="84">
        <v>5.5555555555555552E-2</v>
      </c>
      <c r="AO20" s="163">
        <f>IF(AN20&lt;AK20,(AN20+1)-AK20,AN20-AK20)</f>
        <v>0.13888888888888895</v>
      </c>
      <c r="AP20" s="163">
        <f>IF(AM20&lt;AL20,(AM20+1)-AL20,AM20-AL20)</f>
        <v>0.12152777777777779</v>
      </c>
      <c r="AQ20" s="164">
        <f>IF(AP20&lt;&gt;0,1,"")</f>
        <v>1</v>
      </c>
      <c r="AR20" s="87">
        <f>IF(AK20&lt;&gt;0,AK20-(6/24)+1440,"")</f>
        <v>1440.6666666666667</v>
      </c>
      <c r="AS20" s="88">
        <v>14</v>
      </c>
      <c r="AT20" s="165"/>
      <c r="AU20" s="165"/>
      <c r="AV20" s="88">
        <v>22.3</v>
      </c>
      <c r="AW20" s="88">
        <v>7.7</v>
      </c>
      <c r="AX20" s="90" t="s">
        <v>231</v>
      </c>
      <c r="AY20" s="89">
        <f>AX20*0.0004536</f>
        <v>39.429180000000002</v>
      </c>
      <c r="AZ20" s="88"/>
      <c r="BA20" s="92"/>
      <c r="BB20" s="92"/>
      <c r="BC20" s="80"/>
      <c r="BD20" s="93"/>
      <c r="BE20" s="93"/>
      <c r="BF20" s="93"/>
      <c r="BG20" s="93"/>
      <c r="BH20" s="94"/>
      <c r="BI20" s="94"/>
      <c r="BJ20" s="94"/>
      <c r="BK20" s="95"/>
      <c r="BL20" s="96"/>
      <c r="BM20" s="96"/>
      <c r="BN20" s="96"/>
      <c r="BO20" s="97"/>
      <c r="BP20" s="98"/>
      <c r="BQ20" s="97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212">
        <v>39.524000000000001</v>
      </c>
      <c r="CE20" s="76"/>
      <c r="CF20" s="166">
        <f>((CE20)*0.8)/1000</f>
        <v>0</v>
      </c>
      <c r="CG20" s="76">
        <v>4589</v>
      </c>
      <c r="CH20" s="166">
        <f>(((CG20*3.8)*(0.8))/1000)</f>
        <v>13.950560000000001</v>
      </c>
      <c r="CI20" s="167">
        <f>IF(A20="","",IF(CF20=0,CH20,CF20))</f>
        <v>13.950560000000001</v>
      </c>
      <c r="CJ20" s="167">
        <f>IF(A20="","",(CK20/$AY$4))</f>
        <v>4589</v>
      </c>
      <c r="CK20" s="167">
        <f>IF(A20="","",IF(CE20="",(CG20*$AY$4),CE20))</f>
        <v>17438.54318833354</v>
      </c>
      <c r="CL20" s="230">
        <f>CI20-AS20</f>
        <v>-4.9439999999998818E-2</v>
      </c>
      <c r="CM20" s="166">
        <f>AV20-AW20</f>
        <v>14.600000000000001</v>
      </c>
      <c r="CN20" s="168"/>
      <c r="CO20" s="81"/>
      <c r="CP20" s="192"/>
      <c r="CQ20" s="192"/>
      <c r="CR20" s="169"/>
      <c r="CT20" s="83" t="s">
        <v>697</v>
      </c>
      <c r="CU20" s="76"/>
    </row>
    <row r="21" spans="1:99" s="1" customFormat="1" ht="13.8" hidden="1" thickBot="1" x14ac:dyDescent="0.3">
      <c r="A21" s="100"/>
      <c r="B21" s="76" t="s">
        <v>142</v>
      </c>
      <c r="C21" s="77"/>
      <c r="D21" s="83"/>
      <c r="E21" s="83"/>
      <c r="F21" s="83"/>
      <c r="G21" s="83"/>
      <c r="H21" s="76"/>
      <c r="I21" s="76"/>
      <c r="J21" s="156"/>
      <c r="K21" s="156"/>
      <c r="L21" s="156"/>
      <c r="M21" s="157"/>
      <c r="N21" s="156"/>
      <c r="O21" s="158"/>
      <c r="P21" s="159"/>
      <c r="Q21" s="157"/>
      <c r="R21" s="157"/>
      <c r="S21" s="159"/>
      <c r="T21" s="159"/>
      <c r="U21" s="159"/>
      <c r="V21" s="160"/>
      <c r="W21" s="160"/>
      <c r="X21" s="161"/>
      <c r="Y21" s="162"/>
      <c r="Z21" s="162"/>
      <c r="AA21" s="159"/>
      <c r="AB21" s="159"/>
      <c r="AC21" s="157"/>
      <c r="AD21" s="157"/>
      <c r="AE21" s="161"/>
      <c r="AF21" s="80">
        <v>3</v>
      </c>
      <c r="AG21" s="81"/>
      <c r="AH21" s="82"/>
      <c r="AI21" s="83"/>
      <c r="AJ21" s="83"/>
      <c r="AK21" s="84"/>
      <c r="AL21" s="84"/>
      <c r="AM21" s="84"/>
      <c r="AN21" s="84"/>
      <c r="AO21" s="163">
        <f>IF(AN21&lt;AK21,(AN21+1)-AK21,AN21-AK21)</f>
        <v>0</v>
      </c>
      <c r="AP21" s="163">
        <f>IF(AM21&lt;AL21,(AM21+1)-AL21,AM21-AL21)</f>
        <v>0</v>
      </c>
      <c r="AQ21" s="164" t="str">
        <f>IF(AP21&lt;&gt;0,1,"")</f>
        <v/>
      </c>
      <c r="AR21" s="87" t="str">
        <f>IF(AK21&lt;&gt;0,AK21-(6/24)+1440,"")</f>
        <v/>
      </c>
      <c r="AS21" s="88"/>
      <c r="AT21" s="89"/>
      <c r="AU21" s="89"/>
      <c r="AV21" s="88"/>
      <c r="AW21" s="88"/>
      <c r="AX21" s="90"/>
      <c r="AY21" s="89">
        <f>AX21*0.0004536</f>
        <v>0</v>
      </c>
      <c r="AZ21" s="88"/>
      <c r="BA21" s="92"/>
      <c r="BB21" s="92"/>
      <c r="BC21" s="80"/>
      <c r="BD21" s="93"/>
      <c r="BE21" s="93"/>
      <c r="BF21" s="93"/>
      <c r="BG21" s="93"/>
      <c r="BH21" s="94"/>
      <c r="BI21" s="94"/>
      <c r="BJ21" s="94"/>
      <c r="BK21" s="95"/>
      <c r="BL21" s="96"/>
      <c r="BM21" s="96"/>
      <c r="BN21" s="96"/>
      <c r="BO21" s="97"/>
      <c r="BP21" s="98"/>
      <c r="BQ21" s="97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212"/>
      <c r="CE21" s="76"/>
      <c r="CF21" s="166">
        <f>((CE21)*0.8)/1000</f>
        <v>0</v>
      </c>
      <c r="CG21" s="76"/>
      <c r="CH21" s="166">
        <f>(((CG21*3.8)*(0.8))/1000)</f>
        <v>0</v>
      </c>
      <c r="CI21" s="167" t="str">
        <f>IF(A21="","",IF(CF21=0,CH21,CF21))</f>
        <v/>
      </c>
      <c r="CJ21" s="167" t="str">
        <f>IF(A21="","",(CK21/$AY$4))</f>
        <v/>
      </c>
      <c r="CK21" s="167" t="str">
        <f>IF(A21="","",IF(CE21="",(CG21*$AY$4),CE21))</f>
        <v/>
      </c>
      <c r="CL21" s="230"/>
      <c r="CM21" s="166">
        <f>AV21-AW21</f>
        <v>0</v>
      </c>
      <c r="CN21" s="168"/>
      <c r="CO21" s="81"/>
      <c r="CP21" s="192"/>
      <c r="CQ21" s="192"/>
      <c r="CR21" s="169"/>
      <c r="CT21" s="83"/>
      <c r="CU21" s="76"/>
    </row>
    <row r="22" spans="1:99" s="1" customFormat="1" ht="13.8" hidden="1" thickBot="1" x14ac:dyDescent="0.3">
      <c r="A22" s="100"/>
      <c r="B22" s="76" t="str">
        <f t="shared" si="0"/>
        <v/>
      </c>
      <c r="C22" s="77"/>
      <c r="D22" s="83"/>
      <c r="E22" s="83"/>
      <c r="F22" s="83"/>
      <c r="G22" s="83"/>
      <c r="H22" s="76"/>
      <c r="I22" s="76"/>
      <c r="J22" s="156"/>
      <c r="K22" s="156"/>
      <c r="L22" s="156"/>
      <c r="M22" s="157"/>
      <c r="N22" s="156"/>
      <c r="O22" s="158"/>
      <c r="P22" s="159"/>
      <c r="Q22" s="157"/>
      <c r="R22" s="157"/>
      <c r="S22" s="159"/>
      <c r="T22" s="159"/>
      <c r="U22" s="159"/>
      <c r="V22" s="160"/>
      <c r="W22" s="160"/>
      <c r="X22" s="161"/>
      <c r="Y22" s="162"/>
      <c r="Z22" s="162"/>
      <c r="AA22" s="159"/>
      <c r="AB22" s="159"/>
      <c r="AC22" s="157"/>
      <c r="AD22" s="157"/>
      <c r="AE22" s="161"/>
      <c r="AF22" s="102">
        <v>4</v>
      </c>
      <c r="AG22" s="103"/>
      <c r="AH22" s="104"/>
      <c r="AI22" s="105"/>
      <c r="AJ22" s="106"/>
      <c r="AK22" s="107"/>
      <c r="AL22" s="107"/>
      <c r="AM22" s="107"/>
      <c r="AN22" s="107"/>
      <c r="AO22" s="170">
        <f>IF(AN22&lt;AK22,(AN22+1)-AK22,AN22-AK22)</f>
        <v>0</v>
      </c>
      <c r="AP22" s="170">
        <f>IF(AM22&lt;AL22,(AM22+1)-AL22,AM22-AL22)</f>
        <v>0</v>
      </c>
      <c r="AQ22" s="171" t="str">
        <f>IF(AP22&lt;&gt;0,1,"")</f>
        <v/>
      </c>
      <c r="AR22" s="110" t="str">
        <f>IF(AK22&lt;&gt;0,AK22-(6/24)+1440,"")</f>
        <v/>
      </c>
      <c r="AS22" s="111"/>
      <c r="AT22" s="112"/>
      <c r="AU22" s="112"/>
      <c r="AV22" s="111"/>
      <c r="AW22" s="111"/>
      <c r="AX22" s="240"/>
      <c r="AY22" s="112">
        <f>AX22*0.0004536</f>
        <v>0</v>
      </c>
      <c r="AZ22" s="111"/>
      <c r="BA22" s="115"/>
      <c r="BB22" s="115"/>
      <c r="BC22" s="102"/>
      <c r="BD22" s="116"/>
      <c r="BE22" s="116"/>
      <c r="BF22" s="116"/>
      <c r="BG22" s="116"/>
      <c r="BH22" s="117"/>
      <c r="BI22" s="117"/>
      <c r="BJ22" s="117"/>
      <c r="BK22" s="118"/>
      <c r="BL22" s="119"/>
      <c r="BM22" s="119"/>
      <c r="BN22" s="119"/>
      <c r="BO22" s="120"/>
      <c r="BP22" s="121"/>
      <c r="BQ22" s="120"/>
      <c r="BR22" s="122"/>
      <c r="BS22" s="122"/>
      <c r="BT22" s="122"/>
      <c r="BU22" s="122"/>
      <c r="BV22" s="122"/>
      <c r="BW22" s="122"/>
      <c r="BX22" s="122"/>
      <c r="BY22" s="122"/>
      <c r="BZ22" s="122"/>
      <c r="CA22" s="122"/>
      <c r="CB22" s="122"/>
      <c r="CC22" s="122"/>
      <c r="CD22" s="213"/>
      <c r="CE22" s="122"/>
      <c r="CF22" s="172">
        <f>((CE22)*0.8)/1000</f>
        <v>0</v>
      </c>
      <c r="CG22" s="122"/>
      <c r="CH22" s="172">
        <f>(((CG22*3.8)*(0.8))/1000)</f>
        <v>0</v>
      </c>
      <c r="CI22" s="173" t="str">
        <f>IF(A22="","",IF(CF22=0,CH22,CF22))</f>
        <v/>
      </c>
      <c r="CJ22" s="173" t="str">
        <f>IF(A22="","",(CK22/$AY$4))</f>
        <v/>
      </c>
      <c r="CK22" s="173" t="str">
        <f>IF(A22="","",IF(CE22="",(CG22*$AY$4),CE22))</f>
        <v/>
      </c>
      <c r="CL22" s="99"/>
      <c r="CM22" s="172">
        <f>AV22-AW22</f>
        <v>0</v>
      </c>
      <c r="CN22" s="241"/>
      <c r="CO22" s="202"/>
      <c r="CP22" s="203"/>
      <c r="CQ22" s="203"/>
      <c r="CR22" s="204"/>
      <c r="CT22" s="83"/>
      <c r="CU22" s="76"/>
    </row>
    <row r="23" spans="1:99" s="1" customFormat="1" ht="13.8" hidden="1" thickBot="1" x14ac:dyDescent="0.3">
      <c r="A23" s="124"/>
      <c r="B23" s="125" t="str">
        <f t="shared" si="0"/>
        <v/>
      </c>
      <c r="C23" s="126"/>
      <c r="D23" s="127"/>
      <c r="E23" s="127"/>
      <c r="F23" s="127"/>
      <c r="G23" s="127"/>
      <c r="H23" s="127"/>
      <c r="I23" s="128"/>
      <c r="J23" s="174"/>
      <c r="K23" s="174"/>
      <c r="L23" s="174"/>
      <c r="M23" s="175"/>
      <c r="N23" s="174"/>
      <c r="O23" s="176"/>
      <c r="P23" s="177"/>
      <c r="Q23" s="175"/>
      <c r="R23" s="175"/>
      <c r="S23" s="177"/>
      <c r="T23" s="177"/>
      <c r="U23" s="177"/>
      <c r="V23" s="178"/>
      <c r="W23" s="178"/>
      <c r="X23" s="179"/>
      <c r="Y23" s="180"/>
      <c r="Z23" s="180"/>
      <c r="AA23" s="177"/>
      <c r="AB23" s="177"/>
      <c r="AC23" s="175"/>
      <c r="AD23" s="175"/>
      <c r="AE23" s="181"/>
      <c r="AF23" s="238" t="s">
        <v>141</v>
      </c>
      <c r="AG23" s="239"/>
      <c r="AH23" s="182"/>
      <c r="AI23" s="132"/>
      <c r="AJ23" s="132"/>
      <c r="AK23" s="132"/>
      <c r="AL23" s="132"/>
      <c r="AM23" s="132"/>
      <c r="AN23" s="133"/>
      <c r="AO23" s="133">
        <f>SUM(AO19:AO22)</f>
        <v>0.28125000000000011</v>
      </c>
      <c r="AP23" s="133">
        <f>SUM(AP19:AP22)</f>
        <v>0.24652777777777779</v>
      </c>
      <c r="AQ23" s="134">
        <f>SUM(AQ19:AQ22)</f>
        <v>2</v>
      </c>
      <c r="AR23" s="134"/>
      <c r="AS23" s="135"/>
      <c r="AT23" s="135"/>
      <c r="AU23" s="135"/>
      <c r="AV23" s="135"/>
      <c r="AW23" s="135"/>
      <c r="AX23" s="136"/>
      <c r="AY23" s="135"/>
      <c r="AZ23" s="183"/>
      <c r="BA23" s="184"/>
      <c r="BB23" s="184"/>
      <c r="BC23" s="185"/>
      <c r="BD23" s="185"/>
      <c r="BE23" s="185"/>
      <c r="BF23" s="186"/>
      <c r="BG23" s="186"/>
      <c r="BH23" s="186"/>
      <c r="BI23" s="186"/>
      <c r="BJ23" s="186"/>
      <c r="BK23" s="187"/>
      <c r="BL23" s="187"/>
      <c r="BM23" s="187"/>
      <c r="BN23" s="187"/>
      <c r="BO23" s="188"/>
      <c r="BP23" s="188"/>
      <c r="BQ23" s="188"/>
      <c r="BR23" s="189"/>
      <c r="BS23" s="189"/>
      <c r="BT23" s="189"/>
      <c r="BU23" s="189"/>
      <c r="BV23" s="189"/>
      <c r="BW23" s="189"/>
      <c r="BX23" s="189"/>
      <c r="BY23" s="189"/>
      <c r="BZ23" s="189"/>
      <c r="CA23" s="189"/>
      <c r="CB23" s="189"/>
      <c r="CC23" s="189"/>
      <c r="CD23" s="214"/>
      <c r="CE23" s="132"/>
      <c r="CF23" s="135"/>
      <c r="CG23" s="132"/>
      <c r="CH23" s="135">
        <f>SUM(CH19:CH22)</f>
        <v>25.304960000000001</v>
      </c>
      <c r="CI23" s="190">
        <f>SUM(CI19:CI22)</f>
        <v>25.304960000000001</v>
      </c>
      <c r="CJ23" s="190">
        <f>SUM(CJ19:CJ22)</f>
        <v>8324</v>
      </c>
      <c r="CK23" s="190">
        <f>SUM(CK19:CK22)</f>
        <v>31631.822510282938</v>
      </c>
      <c r="CL23" s="191"/>
      <c r="CM23" s="135">
        <f>SUM(CM19:CM22)</f>
        <v>25.5</v>
      </c>
      <c r="CN23" s="132"/>
      <c r="CO23" s="132"/>
      <c r="CP23" s="132"/>
      <c r="CQ23" s="132"/>
      <c r="CR23" s="141"/>
      <c r="CT23" s="214"/>
      <c r="CU23" s="214"/>
    </row>
    <row r="24" spans="1:99" s="1" customFormat="1" x14ac:dyDescent="0.25">
      <c r="A24" s="100">
        <v>5863</v>
      </c>
      <c r="B24" s="76" t="str">
        <f>IF(AH24="","",A24&amp;"-"&amp;AH24&amp;"-"&amp;AF24)</f>
        <v>5863-4143-1</v>
      </c>
      <c r="C24" s="52">
        <v>4</v>
      </c>
      <c r="D24" s="83" t="s">
        <v>218</v>
      </c>
      <c r="E24" s="83" t="s">
        <v>219</v>
      </c>
      <c r="F24" s="83" t="s">
        <v>232</v>
      </c>
      <c r="G24" s="83" t="s">
        <v>233</v>
      </c>
      <c r="H24" s="53"/>
      <c r="I24" s="70"/>
      <c r="J24" s="142"/>
      <c r="K24" s="142"/>
      <c r="L24" s="142"/>
      <c r="M24" s="143"/>
      <c r="N24" s="142"/>
      <c r="O24" s="144"/>
      <c r="P24" s="145"/>
      <c r="Q24" s="143"/>
      <c r="R24" s="143"/>
      <c r="S24" s="145"/>
      <c r="T24" s="145"/>
      <c r="U24" s="145"/>
      <c r="V24" s="146"/>
      <c r="W24" s="146"/>
      <c r="X24" s="147"/>
      <c r="Y24" s="146"/>
      <c r="Z24" s="146"/>
      <c r="AA24" s="145"/>
      <c r="AB24" s="145"/>
      <c r="AC24" s="143"/>
      <c r="AD24" s="143"/>
      <c r="AE24" s="147"/>
      <c r="AF24" s="56">
        <v>1</v>
      </c>
      <c r="AG24" s="81">
        <v>44318</v>
      </c>
      <c r="AH24" s="148" t="s">
        <v>234</v>
      </c>
      <c r="AI24" s="53" t="s">
        <v>208</v>
      </c>
      <c r="AJ24" s="53" t="s">
        <v>216</v>
      </c>
      <c r="AK24" s="149">
        <v>0.13194444444444445</v>
      </c>
      <c r="AL24" s="149">
        <v>0.16250000000000001</v>
      </c>
      <c r="AM24" s="149">
        <v>0.28888888888888892</v>
      </c>
      <c r="AN24" s="149">
        <v>0.2986111111111111</v>
      </c>
      <c r="AO24" s="150">
        <f>IF(AN24&lt;AK24,(AN24+1)-AK24,AN24-AK24)</f>
        <v>0.16666666666666666</v>
      </c>
      <c r="AP24" s="245">
        <f>IF(AM24&lt;AL24,(AM24+1)-AL24,AM24-AL24)</f>
        <v>0.12638888888888891</v>
      </c>
      <c r="AQ24" s="151">
        <f>IF(AP24&lt;&gt;0,1,"")</f>
        <v>1</v>
      </c>
      <c r="AR24" s="63">
        <f>IF(AK24&lt;&gt;0,AK24-(6/24)+1440,"")</f>
        <v>1439.8819444444443</v>
      </c>
      <c r="AS24" s="66">
        <v>13.9</v>
      </c>
      <c r="AT24" s="152"/>
      <c r="AU24" s="152"/>
      <c r="AV24" s="66">
        <v>21.4</v>
      </c>
      <c r="AW24" s="66">
        <v>9.1999999999999993</v>
      </c>
      <c r="AX24" s="51">
        <v>16270</v>
      </c>
      <c r="AY24" s="65">
        <f>AX24*0.0004536</f>
        <v>7.3800720000000002</v>
      </c>
      <c r="AZ24" s="66"/>
      <c r="BA24" s="68"/>
      <c r="BB24" s="68"/>
      <c r="BC24" s="69"/>
      <c r="BD24" s="70"/>
      <c r="BE24" s="70"/>
      <c r="BF24" s="70"/>
      <c r="BG24" s="70"/>
      <c r="BH24" s="71"/>
      <c r="BI24" s="71"/>
      <c r="BJ24" s="71"/>
      <c r="BK24" s="72"/>
      <c r="BL24" s="73"/>
      <c r="BM24" s="73"/>
      <c r="BN24" s="73"/>
      <c r="BO24" s="74"/>
      <c r="BP24" s="75"/>
      <c r="BQ24" s="74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215">
        <v>7.35</v>
      </c>
      <c r="CE24" s="51"/>
      <c r="CF24" s="153">
        <f>((CE24)*0.8)/1000</f>
        <v>0</v>
      </c>
      <c r="CG24" s="51">
        <v>4584</v>
      </c>
      <c r="CH24" s="153">
        <f>(((CG24*3.8)*(0.8))/1000)</f>
        <v>13.935360000000001</v>
      </c>
      <c r="CI24" s="154">
        <f>IF(A24="","",IF(CF24=0,CH24,CF24))</f>
        <v>13.935360000000001</v>
      </c>
      <c r="CJ24" s="154">
        <f>IF(A24="","",(CK24/$AY$4))</f>
        <v>4584</v>
      </c>
      <c r="CK24" s="154">
        <f>IF(A24="","",IF(CE24="",(CG24*$AY$4),CE24))</f>
        <v>17419.542814408574</v>
      </c>
      <c r="CL24" s="64">
        <f>CI24-AS24</f>
        <v>3.5360000000000724E-2</v>
      </c>
      <c r="CM24" s="153">
        <f>AV24-AW24</f>
        <v>12.2</v>
      </c>
      <c r="CN24" s="155"/>
      <c r="CO24" s="199"/>
      <c r="CP24" s="200"/>
      <c r="CQ24" s="200"/>
      <c r="CR24" s="201"/>
      <c r="CT24" s="228" t="s">
        <v>697</v>
      </c>
      <c r="CU24" s="227"/>
    </row>
    <row r="25" spans="1:99" s="1" customFormat="1" ht="13.8" thickBot="1" x14ac:dyDescent="0.3">
      <c r="A25" s="100">
        <v>5863</v>
      </c>
      <c r="B25" s="76" t="str">
        <f>IF(AH25="","",A25&amp;"-"&amp;AH25&amp;"-"&amp;AF25)</f>
        <v>5863-4144-2</v>
      </c>
      <c r="C25" s="77">
        <v>4</v>
      </c>
      <c r="D25" s="83" t="s">
        <v>218</v>
      </c>
      <c r="E25" s="83" t="s">
        <v>219</v>
      </c>
      <c r="F25" s="83" t="s">
        <v>232</v>
      </c>
      <c r="G25" s="83" t="s">
        <v>233</v>
      </c>
      <c r="H25" s="76"/>
      <c r="I25" s="76"/>
      <c r="J25" s="156"/>
      <c r="K25" s="156"/>
      <c r="L25" s="156"/>
      <c r="M25" s="157"/>
      <c r="N25" s="156"/>
      <c r="O25" s="158"/>
      <c r="P25" s="159"/>
      <c r="Q25" s="157"/>
      <c r="R25" s="157"/>
      <c r="S25" s="159"/>
      <c r="T25" s="159"/>
      <c r="U25" s="159"/>
      <c r="V25" s="160"/>
      <c r="W25" s="160"/>
      <c r="X25" s="161"/>
      <c r="Y25" s="162"/>
      <c r="Z25" s="162"/>
      <c r="AA25" s="159"/>
      <c r="AB25" s="159"/>
      <c r="AC25" s="157"/>
      <c r="AD25" s="157"/>
      <c r="AE25" s="161"/>
      <c r="AF25" s="80">
        <v>2</v>
      </c>
      <c r="AG25" s="81">
        <v>44318</v>
      </c>
      <c r="AH25" s="82" t="s">
        <v>235</v>
      </c>
      <c r="AI25" s="83" t="s">
        <v>216</v>
      </c>
      <c r="AJ25" s="83" t="s">
        <v>208</v>
      </c>
      <c r="AK25" s="84">
        <v>0.33680555555555558</v>
      </c>
      <c r="AL25" s="84">
        <v>0.36458333333333331</v>
      </c>
      <c r="AM25" s="84">
        <v>0.49861111111111112</v>
      </c>
      <c r="AN25" s="84">
        <v>0.50694444444444442</v>
      </c>
      <c r="AO25" s="163">
        <f>IF(AN25&lt;AK25,(AN25+1)-AK25,AN25-AK25)</f>
        <v>0.17013888888888884</v>
      </c>
      <c r="AP25" s="163">
        <f>IF(AM25&lt;AL25,(AM25+1)-AL25,AM25-AL25)</f>
        <v>0.1340277777777778</v>
      </c>
      <c r="AQ25" s="164">
        <f>IF(AP25&lt;&gt;0,1,"")</f>
        <v>1</v>
      </c>
      <c r="AR25" s="87">
        <f>IF(AK25&lt;&gt;0,AK25-(6/24)+1440,"")</f>
        <v>1440.0868055555557</v>
      </c>
      <c r="AS25" s="88">
        <v>15</v>
      </c>
      <c r="AT25" s="165"/>
      <c r="AU25" s="165"/>
      <c r="AV25" s="88">
        <v>24.4</v>
      </c>
      <c r="AW25" s="88">
        <v>8.1999999999999993</v>
      </c>
      <c r="AX25" s="90" t="s">
        <v>236</v>
      </c>
      <c r="AY25" s="89">
        <f>AX25*0.0004536</f>
        <v>37.530864000000001</v>
      </c>
      <c r="AZ25" s="88"/>
      <c r="BA25" s="92"/>
      <c r="BB25" s="92"/>
      <c r="BC25" s="80"/>
      <c r="BD25" s="93"/>
      <c r="BE25" s="93"/>
      <c r="BF25" s="93"/>
      <c r="BG25" s="93"/>
      <c r="BH25" s="94"/>
      <c r="BI25" s="94"/>
      <c r="BJ25" s="94"/>
      <c r="BK25" s="95"/>
      <c r="BL25" s="96"/>
      <c r="BM25" s="96"/>
      <c r="BN25" s="96"/>
      <c r="BO25" s="97"/>
      <c r="BP25" s="98"/>
      <c r="BQ25" s="97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212">
        <v>34.619</v>
      </c>
      <c r="CE25" s="76"/>
      <c r="CF25" s="166">
        <f>((CE25)*0.8)/1000</f>
        <v>0</v>
      </c>
      <c r="CG25" s="76">
        <v>4927</v>
      </c>
      <c r="CH25" s="166">
        <f>(((CG25*3.8)*(0.8))/1000)</f>
        <v>14.97808</v>
      </c>
      <c r="CI25" s="167">
        <f>IF(A25="","",IF(CF25=0,CH25,CF25))</f>
        <v>14.97808</v>
      </c>
      <c r="CJ25" s="167">
        <f>IF(A25="","",(CK25/$AY$4))</f>
        <v>4927</v>
      </c>
      <c r="CK25" s="167">
        <f>IF(A25="","",IF(CE25="",(CG25*$AY$4),CE25))</f>
        <v>18722.968465661223</v>
      </c>
      <c r="CL25" s="230">
        <f>CI25-AS25</f>
        <v>-2.1919999999999717E-2</v>
      </c>
      <c r="CM25" s="166">
        <f>AV25-AW25</f>
        <v>16.2</v>
      </c>
      <c r="CN25" s="168"/>
      <c r="CO25" s="81"/>
      <c r="CP25" s="192"/>
      <c r="CQ25" s="192"/>
      <c r="CR25" s="169"/>
      <c r="CT25" s="83" t="s">
        <v>697</v>
      </c>
      <c r="CU25" s="76"/>
    </row>
    <row r="26" spans="1:99" s="1" customFormat="1" ht="13.8" hidden="1" thickBot="1" x14ac:dyDescent="0.3">
      <c r="A26" s="100"/>
      <c r="B26" s="76" t="s">
        <v>142</v>
      </c>
      <c r="C26" s="77"/>
      <c r="D26" s="83"/>
      <c r="E26" s="83"/>
      <c r="F26" s="83"/>
      <c r="G26" s="83"/>
      <c r="H26" s="76"/>
      <c r="I26" s="76"/>
      <c r="J26" s="156"/>
      <c r="K26" s="156"/>
      <c r="L26" s="156"/>
      <c r="M26" s="157"/>
      <c r="N26" s="156"/>
      <c r="O26" s="158"/>
      <c r="P26" s="159"/>
      <c r="Q26" s="157"/>
      <c r="R26" s="157"/>
      <c r="S26" s="159"/>
      <c r="T26" s="159"/>
      <c r="U26" s="159"/>
      <c r="V26" s="160"/>
      <c r="W26" s="160"/>
      <c r="X26" s="161"/>
      <c r="Y26" s="162"/>
      <c r="Z26" s="162"/>
      <c r="AA26" s="159"/>
      <c r="AB26" s="159"/>
      <c r="AC26" s="157"/>
      <c r="AD26" s="157"/>
      <c r="AE26" s="161"/>
      <c r="AF26" s="80">
        <v>3</v>
      </c>
      <c r="AG26" s="81"/>
      <c r="AH26" s="82"/>
      <c r="AI26" s="83"/>
      <c r="AJ26" s="83"/>
      <c r="AK26" s="84"/>
      <c r="AL26" s="84"/>
      <c r="AM26" s="84"/>
      <c r="AN26" s="84"/>
      <c r="AO26" s="163">
        <f>IF(AN26&lt;AK26,(AN26+1)-AK26,AN26-AK26)</f>
        <v>0</v>
      </c>
      <c r="AP26" s="163">
        <f>IF(AM26&lt;AL26,(AM26+1)-AL26,AM26-AL26)</f>
        <v>0</v>
      </c>
      <c r="AQ26" s="164" t="str">
        <f>IF(AP26&lt;&gt;0,1,"")</f>
        <v/>
      </c>
      <c r="AR26" s="87" t="str">
        <f>IF(AK26&lt;&gt;0,AK26-(6/24)+1440,"")</f>
        <v/>
      </c>
      <c r="AS26" s="88"/>
      <c r="AT26" s="89"/>
      <c r="AU26" s="89"/>
      <c r="AV26" s="88"/>
      <c r="AW26" s="88"/>
      <c r="AX26" s="90"/>
      <c r="AY26" s="89">
        <f>AX26*0.0004536</f>
        <v>0</v>
      </c>
      <c r="AZ26" s="88"/>
      <c r="BA26" s="92"/>
      <c r="BB26" s="92"/>
      <c r="BC26" s="80"/>
      <c r="BD26" s="93"/>
      <c r="BE26" s="93"/>
      <c r="BF26" s="93"/>
      <c r="BG26" s="93"/>
      <c r="BH26" s="94"/>
      <c r="BI26" s="94"/>
      <c r="BJ26" s="94"/>
      <c r="BK26" s="95"/>
      <c r="BL26" s="96"/>
      <c r="BM26" s="96"/>
      <c r="BN26" s="96"/>
      <c r="BO26" s="97"/>
      <c r="BP26" s="98"/>
      <c r="BQ26" s="97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212"/>
      <c r="CE26" s="76"/>
      <c r="CF26" s="166">
        <f>((CE26)*0.8)/1000</f>
        <v>0</v>
      </c>
      <c r="CG26" s="76"/>
      <c r="CH26" s="166">
        <f>(((CG26*3.8)*(0.8))/1000)</f>
        <v>0</v>
      </c>
      <c r="CI26" s="167" t="str">
        <f>IF(A26="","",IF(CF26=0,CH26,CF26))</f>
        <v/>
      </c>
      <c r="CJ26" s="167" t="str">
        <f>IF(A26="","",(CK26/$AY$4))</f>
        <v/>
      </c>
      <c r="CK26" s="167" t="str">
        <f>IF(A26="","",IF(CE26="",(CG26*$AY$4),CE26))</f>
        <v/>
      </c>
      <c r="CL26" s="230"/>
      <c r="CM26" s="166">
        <f>AV26-AW26</f>
        <v>0</v>
      </c>
      <c r="CN26" s="168"/>
      <c r="CO26" s="81"/>
      <c r="CP26" s="192"/>
      <c r="CQ26" s="192"/>
      <c r="CR26" s="169"/>
      <c r="CT26" s="83"/>
      <c r="CU26" s="76"/>
    </row>
    <row r="27" spans="1:99" s="1" customFormat="1" ht="13.8" hidden="1" thickBot="1" x14ac:dyDescent="0.3">
      <c r="A27" s="100"/>
      <c r="B27" s="76" t="str">
        <f>IF(AH27="","",A27&amp;"-"&amp;AH27&amp;"-"&amp;AF27)</f>
        <v/>
      </c>
      <c r="C27" s="77"/>
      <c r="D27" s="83"/>
      <c r="E27" s="83"/>
      <c r="F27" s="83"/>
      <c r="G27" s="83"/>
      <c r="H27" s="76"/>
      <c r="I27" s="76"/>
      <c r="J27" s="156"/>
      <c r="K27" s="156"/>
      <c r="L27" s="156"/>
      <c r="M27" s="157"/>
      <c r="N27" s="156"/>
      <c r="O27" s="158"/>
      <c r="P27" s="159"/>
      <c r="Q27" s="157"/>
      <c r="R27" s="157"/>
      <c r="S27" s="159"/>
      <c r="T27" s="159"/>
      <c r="U27" s="159"/>
      <c r="V27" s="160"/>
      <c r="W27" s="160"/>
      <c r="X27" s="161"/>
      <c r="Y27" s="162"/>
      <c r="Z27" s="162"/>
      <c r="AA27" s="159"/>
      <c r="AB27" s="159"/>
      <c r="AC27" s="157"/>
      <c r="AD27" s="157"/>
      <c r="AE27" s="161"/>
      <c r="AF27" s="102">
        <v>4</v>
      </c>
      <c r="AG27" s="103"/>
      <c r="AH27" s="104"/>
      <c r="AI27" s="105"/>
      <c r="AJ27" s="106"/>
      <c r="AK27" s="107"/>
      <c r="AL27" s="107"/>
      <c r="AM27" s="107"/>
      <c r="AN27" s="107"/>
      <c r="AO27" s="170">
        <f>IF(AN27&lt;AK27,(AN27+1)-AK27,AN27-AK27)</f>
        <v>0</v>
      </c>
      <c r="AP27" s="170">
        <f>IF(AM27&lt;AL27,(AM27+1)-AL27,AM27-AL27)</f>
        <v>0</v>
      </c>
      <c r="AQ27" s="171" t="str">
        <f>IF(AP27&lt;&gt;0,1,"")</f>
        <v/>
      </c>
      <c r="AR27" s="110" t="str">
        <f>IF(AK27&lt;&gt;0,AK27-(6/24)+1440,"")</f>
        <v/>
      </c>
      <c r="AS27" s="111"/>
      <c r="AT27" s="112"/>
      <c r="AU27" s="112"/>
      <c r="AV27" s="111"/>
      <c r="AW27" s="111"/>
      <c r="AX27" s="240"/>
      <c r="AY27" s="112">
        <f>AX27*0.0004536</f>
        <v>0</v>
      </c>
      <c r="AZ27" s="111"/>
      <c r="BA27" s="115"/>
      <c r="BB27" s="115"/>
      <c r="BC27" s="102"/>
      <c r="BD27" s="116"/>
      <c r="BE27" s="116"/>
      <c r="BF27" s="116"/>
      <c r="BG27" s="116"/>
      <c r="BH27" s="117"/>
      <c r="BI27" s="117"/>
      <c r="BJ27" s="117"/>
      <c r="BK27" s="118"/>
      <c r="BL27" s="119"/>
      <c r="BM27" s="119"/>
      <c r="BN27" s="119"/>
      <c r="BO27" s="120"/>
      <c r="BP27" s="121"/>
      <c r="BQ27" s="120"/>
      <c r="BR27" s="122"/>
      <c r="BS27" s="122"/>
      <c r="BT27" s="122"/>
      <c r="BU27" s="122"/>
      <c r="BV27" s="122"/>
      <c r="BW27" s="122"/>
      <c r="BX27" s="122"/>
      <c r="BY27" s="122"/>
      <c r="BZ27" s="122"/>
      <c r="CA27" s="122"/>
      <c r="CB27" s="122"/>
      <c r="CC27" s="122"/>
      <c r="CD27" s="213"/>
      <c r="CE27" s="122"/>
      <c r="CF27" s="172">
        <f>((CE27)*0.8)/1000</f>
        <v>0</v>
      </c>
      <c r="CG27" s="122"/>
      <c r="CH27" s="172">
        <f>(((CG27*3.8)*(0.8))/1000)</f>
        <v>0</v>
      </c>
      <c r="CI27" s="173" t="str">
        <f>IF(A27="","",IF(CF27=0,CH27,CF27))</f>
        <v/>
      </c>
      <c r="CJ27" s="173" t="str">
        <f>IF(A27="","",(CK27/$AY$4))</f>
        <v/>
      </c>
      <c r="CK27" s="173" t="str">
        <f>IF(A27="","",IF(CE27="",(CG27*$AY$4),CE27))</f>
        <v/>
      </c>
      <c r="CL27" s="99"/>
      <c r="CM27" s="172">
        <f>AV27-AW27</f>
        <v>0</v>
      </c>
      <c r="CN27" s="241"/>
      <c r="CO27" s="202"/>
      <c r="CP27" s="203"/>
      <c r="CQ27" s="203"/>
      <c r="CR27" s="204"/>
      <c r="CT27" s="83"/>
      <c r="CU27" s="76"/>
    </row>
    <row r="28" spans="1:99" s="1" customFormat="1" ht="13.8" hidden="1" thickBot="1" x14ac:dyDescent="0.3">
      <c r="A28" s="124"/>
      <c r="B28" s="125" t="str">
        <f>IF(AH28="","",A28&amp;"-"&amp;AH28&amp;"-"&amp;AF28)</f>
        <v/>
      </c>
      <c r="C28" s="126"/>
      <c r="D28" s="127"/>
      <c r="E28" s="127"/>
      <c r="F28" s="127"/>
      <c r="G28" s="127"/>
      <c r="H28" s="127"/>
      <c r="I28" s="128"/>
      <c r="J28" s="174"/>
      <c r="K28" s="174"/>
      <c r="L28" s="174"/>
      <c r="M28" s="175"/>
      <c r="N28" s="174"/>
      <c r="O28" s="176"/>
      <c r="P28" s="177"/>
      <c r="Q28" s="175"/>
      <c r="R28" s="175"/>
      <c r="S28" s="177"/>
      <c r="T28" s="177"/>
      <c r="U28" s="177"/>
      <c r="V28" s="178"/>
      <c r="W28" s="178"/>
      <c r="X28" s="179"/>
      <c r="Y28" s="180"/>
      <c r="Z28" s="180"/>
      <c r="AA28" s="177"/>
      <c r="AB28" s="177"/>
      <c r="AC28" s="175"/>
      <c r="AD28" s="175"/>
      <c r="AE28" s="181"/>
      <c r="AF28" s="238" t="s">
        <v>141</v>
      </c>
      <c r="AG28" s="239"/>
      <c r="AH28" s="182"/>
      <c r="AI28" s="132"/>
      <c r="AJ28" s="132"/>
      <c r="AK28" s="132"/>
      <c r="AL28" s="132"/>
      <c r="AM28" s="132"/>
      <c r="AN28" s="133"/>
      <c r="AO28" s="133">
        <f>SUM(AO24:AO27)</f>
        <v>0.33680555555555547</v>
      </c>
      <c r="AP28" s="133">
        <f>SUM(AP24:AP27)</f>
        <v>0.26041666666666674</v>
      </c>
      <c r="AQ28" s="134">
        <f>SUM(AQ24:AQ27)</f>
        <v>2</v>
      </c>
      <c r="AR28" s="134"/>
      <c r="AS28" s="135"/>
      <c r="AT28" s="135"/>
      <c r="AU28" s="135"/>
      <c r="AV28" s="135"/>
      <c r="AW28" s="135"/>
      <c r="AX28" s="136"/>
      <c r="AY28" s="135"/>
      <c r="AZ28" s="183"/>
      <c r="BA28" s="184"/>
      <c r="BB28" s="184"/>
      <c r="BC28" s="185"/>
      <c r="BD28" s="185"/>
      <c r="BE28" s="185"/>
      <c r="BF28" s="186"/>
      <c r="BG28" s="186"/>
      <c r="BH28" s="186"/>
      <c r="BI28" s="186"/>
      <c r="BJ28" s="186"/>
      <c r="BK28" s="187"/>
      <c r="BL28" s="187"/>
      <c r="BM28" s="187"/>
      <c r="BN28" s="187"/>
      <c r="BO28" s="188"/>
      <c r="BP28" s="188"/>
      <c r="BQ28" s="188"/>
      <c r="BR28" s="189"/>
      <c r="BS28" s="189"/>
      <c r="BT28" s="189"/>
      <c r="BU28" s="189"/>
      <c r="BV28" s="189"/>
      <c r="BW28" s="189"/>
      <c r="BX28" s="189"/>
      <c r="BY28" s="189"/>
      <c r="BZ28" s="189"/>
      <c r="CA28" s="189"/>
      <c r="CB28" s="189"/>
      <c r="CC28" s="189"/>
      <c r="CD28" s="214"/>
      <c r="CE28" s="132"/>
      <c r="CF28" s="135"/>
      <c r="CG28" s="132"/>
      <c r="CH28" s="135">
        <f>SUM(CH24:CH27)</f>
        <v>28.913440000000001</v>
      </c>
      <c r="CI28" s="190">
        <f>SUM(CI24:CI27)</f>
        <v>28.913440000000001</v>
      </c>
      <c r="CJ28" s="190">
        <f>SUM(CJ24:CJ27)</f>
        <v>9511</v>
      </c>
      <c r="CK28" s="190">
        <f>SUM(CK24:CK27)</f>
        <v>36142.511280069797</v>
      </c>
      <c r="CL28" s="191"/>
      <c r="CM28" s="135">
        <f>SUM(CM24:CM27)</f>
        <v>28.4</v>
      </c>
      <c r="CN28" s="132"/>
      <c r="CO28" s="132"/>
      <c r="CP28" s="132"/>
      <c r="CQ28" s="132"/>
      <c r="CR28" s="141"/>
      <c r="CT28" s="214"/>
      <c r="CU28" s="214"/>
    </row>
    <row r="29" spans="1:99" s="1" customFormat="1" x14ac:dyDescent="0.25">
      <c r="A29" s="100">
        <v>5864</v>
      </c>
      <c r="B29" s="76" t="str">
        <f>IF(AH29="","",A29&amp;"-"&amp;AH29&amp;"-"&amp;AF29)</f>
        <v>5864-4123-1</v>
      </c>
      <c r="C29" s="52">
        <v>4</v>
      </c>
      <c r="D29" s="83" t="s">
        <v>309</v>
      </c>
      <c r="E29" s="83" t="s">
        <v>310</v>
      </c>
      <c r="F29" s="83"/>
      <c r="G29" s="83"/>
      <c r="H29" s="53"/>
      <c r="I29" s="70"/>
      <c r="J29" s="142"/>
      <c r="K29" s="142"/>
      <c r="L29" s="142"/>
      <c r="M29" s="143"/>
      <c r="N29" s="142"/>
      <c r="O29" s="144"/>
      <c r="P29" s="145"/>
      <c r="Q29" s="143"/>
      <c r="R29" s="143"/>
      <c r="S29" s="145"/>
      <c r="T29" s="145"/>
      <c r="U29" s="145"/>
      <c r="V29" s="146"/>
      <c r="W29" s="146"/>
      <c r="X29" s="147"/>
      <c r="Y29" s="146"/>
      <c r="Z29" s="146"/>
      <c r="AA29" s="145"/>
      <c r="AB29" s="145"/>
      <c r="AC29" s="143"/>
      <c r="AD29" s="143"/>
      <c r="AE29" s="147"/>
      <c r="AF29" s="56">
        <v>1</v>
      </c>
      <c r="AG29" s="81">
        <v>44318</v>
      </c>
      <c r="AH29" s="148" t="s">
        <v>313</v>
      </c>
      <c r="AI29" s="53" t="s">
        <v>208</v>
      </c>
      <c r="AJ29" s="53" t="s">
        <v>230</v>
      </c>
      <c r="AK29" s="149">
        <v>0.57291666666666663</v>
      </c>
      <c r="AL29" s="149">
        <v>0.58333333333333337</v>
      </c>
      <c r="AM29" s="149">
        <v>0.70138888888888884</v>
      </c>
      <c r="AN29" s="149">
        <v>0.70486111111111116</v>
      </c>
      <c r="AO29" s="150">
        <f>IF(AN29&lt;AK29,(AN29+1)-AK29,AN29-AK29)</f>
        <v>0.13194444444444453</v>
      </c>
      <c r="AP29" s="245">
        <f>IF(AM29&lt;AL29,(AM29+1)-AL29,AM29-AL29)</f>
        <v>0.11805555555555547</v>
      </c>
      <c r="AQ29" s="151">
        <f>IF(AP29&lt;&gt;0,1,"")</f>
        <v>1</v>
      </c>
      <c r="AR29" s="63">
        <f>IF(AK29&lt;&gt;0,AK29-(6/24)+1440,"")</f>
        <v>1440.3229166666667</v>
      </c>
      <c r="AS29" s="66">
        <v>14.4</v>
      </c>
      <c r="AT29" s="152"/>
      <c r="AU29" s="152"/>
      <c r="AV29" s="66">
        <v>22.6</v>
      </c>
      <c r="AW29" s="66">
        <v>10</v>
      </c>
      <c r="AX29" s="51">
        <v>10986</v>
      </c>
      <c r="AY29" s="65">
        <f>AX29*0.0004536</f>
        <v>4.9832496000000006</v>
      </c>
      <c r="AZ29" s="66"/>
      <c r="BA29" s="68"/>
      <c r="BB29" s="68"/>
      <c r="BC29" s="69"/>
      <c r="BD29" s="70"/>
      <c r="BE29" s="70"/>
      <c r="BF29" s="70"/>
      <c r="BG29" s="70"/>
      <c r="BH29" s="71"/>
      <c r="BI29" s="71"/>
      <c r="BJ29" s="71"/>
      <c r="BK29" s="72"/>
      <c r="BL29" s="73"/>
      <c r="BM29" s="73"/>
      <c r="BN29" s="73"/>
      <c r="BO29" s="74"/>
      <c r="BP29" s="75"/>
      <c r="BQ29" s="74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215">
        <v>4.9950000000000001</v>
      </c>
      <c r="CE29" s="51"/>
      <c r="CF29" s="153">
        <f>((CE29)*0.8)/1000</f>
        <v>0</v>
      </c>
      <c r="CG29" s="51">
        <v>4761</v>
      </c>
      <c r="CH29" s="153">
        <f>(((CG29*3.8)*(0.8))/1000)</f>
        <v>14.47344</v>
      </c>
      <c r="CI29" s="154">
        <f>IF(A29="","",IF(CF29=0,CH29,CF29))</f>
        <v>14.47344</v>
      </c>
      <c r="CJ29" s="154">
        <f>IF(A29="","",(CK29/$AY$4))</f>
        <v>4761</v>
      </c>
      <c r="CK29" s="154">
        <f>IF(A29="","",IF(CE29="",(CG29*$AY$4),CE29))</f>
        <v>18092.156051352362</v>
      </c>
      <c r="CL29" s="64">
        <f>CI29-AS29</f>
        <v>7.3439999999999728E-2</v>
      </c>
      <c r="CM29" s="153">
        <f>AV29-AW29</f>
        <v>12.600000000000001</v>
      </c>
      <c r="CN29" s="155"/>
      <c r="CO29" s="199"/>
      <c r="CP29" s="200"/>
      <c r="CQ29" s="200"/>
      <c r="CR29" s="201"/>
      <c r="CT29" s="228" t="s">
        <v>697</v>
      </c>
      <c r="CU29" s="227"/>
    </row>
    <row r="30" spans="1:99" s="1" customFormat="1" ht="13.8" thickBot="1" x14ac:dyDescent="0.3">
      <c r="A30" s="100">
        <v>5864</v>
      </c>
      <c r="B30" s="76" t="str">
        <f>IF(AH30="","",A30&amp;"-"&amp;AH30&amp;"-"&amp;AF30)</f>
        <v>5864-4122-2</v>
      </c>
      <c r="C30" s="77">
        <v>4</v>
      </c>
      <c r="D30" s="83" t="s">
        <v>309</v>
      </c>
      <c r="E30" s="83" t="s">
        <v>310</v>
      </c>
      <c r="F30" s="83"/>
      <c r="G30" s="83"/>
      <c r="H30" s="76"/>
      <c r="I30" s="76"/>
      <c r="J30" s="156"/>
      <c r="K30" s="156"/>
      <c r="L30" s="156"/>
      <c r="M30" s="157"/>
      <c r="N30" s="156"/>
      <c r="O30" s="158"/>
      <c r="P30" s="159"/>
      <c r="Q30" s="157"/>
      <c r="R30" s="157"/>
      <c r="S30" s="159"/>
      <c r="T30" s="159"/>
      <c r="U30" s="159"/>
      <c r="V30" s="160"/>
      <c r="W30" s="160"/>
      <c r="X30" s="161"/>
      <c r="Y30" s="162"/>
      <c r="Z30" s="162"/>
      <c r="AA30" s="159"/>
      <c r="AB30" s="159"/>
      <c r="AC30" s="157"/>
      <c r="AD30" s="157"/>
      <c r="AE30" s="161"/>
      <c r="AF30" s="80">
        <v>2</v>
      </c>
      <c r="AG30" s="81">
        <v>44318</v>
      </c>
      <c r="AH30" s="82" t="s">
        <v>314</v>
      </c>
      <c r="AI30" s="83" t="s">
        <v>230</v>
      </c>
      <c r="AJ30" s="83" t="s">
        <v>208</v>
      </c>
      <c r="AK30" s="84">
        <v>0.74305555555555547</v>
      </c>
      <c r="AL30" s="84">
        <v>0.75</v>
      </c>
      <c r="AM30" s="252">
        <v>0.89930555555555547</v>
      </c>
      <c r="AN30" s="84">
        <v>0.91319444444444453</v>
      </c>
      <c r="AO30" s="253">
        <f>IF(AN30&lt;AK30,(AN30+1)-AK30,AN30-AK30)</f>
        <v>0.17013888888888906</v>
      </c>
      <c r="AP30" s="253">
        <f>IF(AM30&lt;AL30,(AM30+1)-AL30,AM30-AL30)</f>
        <v>0.14930555555555547</v>
      </c>
      <c r="AQ30" s="164">
        <f>IF(AP30&lt;&gt;0,1,"")</f>
        <v>1</v>
      </c>
      <c r="AR30" s="87">
        <f>IF(AK30&lt;&gt;0,AK30-(6/24)+1440,"")</f>
        <v>1440.4930555555557</v>
      </c>
      <c r="AS30" s="88">
        <v>11.1</v>
      </c>
      <c r="AT30" s="165"/>
      <c r="AU30" s="165"/>
      <c r="AV30" s="88">
        <v>21.2</v>
      </c>
      <c r="AW30" s="88">
        <v>6.9</v>
      </c>
      <c r="AX30" s="90" t="s">
        <v>315</v>
      </c>
      <c r="AY30" s="89">
        <f>AX30*0.0004536</f>
        <v>39.062217600000004</v>
      </c>
      <c r="AZ30" s="88"/>
      <c r="BA30" s="92"/>
      <c r="BB30" s="92"/>
      <c r="BC30" s="80"/>
      <c r="BD30" s="93"/>
      <c r="BE30" s="93"/>
      <c r="BF30" s="93"/>
      <c r="BG30" s="93"/>
      <c r="BH30" s="94"/>
      <c r="BI30" s="94"/>
      <c r="BJ30" s="94"/>
      <c r="BK30" s="95"/>
      <c r="BL30" s="96"/>
      <c r="BM30" s="96"/>
      <c r="BN30" s="96"/>
      <c r="BO30" s="97"/>
      <c r="BP30" s="98"/>
      <c r="BQ30" s="97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212">
        <v>39.143999999999998</v>
      </c>
      <c r="CE30" s="76"/>
      <c r="CF30" s="166">
        <f>((CE30)*0.8)/1000</f>
        <v>0</v>
      </c>
      <c r="CG30" s="76">
        <v>3673</v>
      </c>
      <c r="CH30" s="166">
        <f>(((CG30*3.8)*(0.8))/1000)</f>
        <v>11.16592</v>
      </c>
      <c r="CI30" s="167">
        <f>IF(A30="","",IF(CF30=0,CH30,CF30))</f>
        <v>11.16592</v>
      </c>
      <c r="CJ30" s="167">
        <f>IF(A30="","",(CK30/$AY$4))</f>
        <v>3673</v>
      </c>
      <c r="CK30" s="167">
        <f>IF(A30="","",IF(CE30="",(CG30*$AY$4),CE30))</f>
        <v>13957.674685279821</v>
      </c>
      <c r="CL30" s="230">
        <f>CI30-AS30</f>
        <v>6.5920000000000201E-2</v>
      </c>
      <c r="CM30" s="166">
        <f>AV30-AW30</f>
        <v>14.299999999999999</v>
      </c>
      <c r="CN30" s="168" t="s">
        <v>322</v>
      </c>
      <c r="CO30" s="81"/>
      <c r="CP30" s="192"/>
      <c r="CQ30" s="192"/>
      <c r="CR30" s="169"/>
      <c r="CT30" s="83" t="s">
        <v>697</v>
      </c>
      <c r="CU30" s="76"/>
    </row>
    <row r="31" spans="1:99" s="1" customFormat="1" ht="13.8" hidden="1" thickBot="1" x14ac:dyDescent="0.3">
      <c r="A31" s="100"/>
      <c r="B31" s="76" t="s">
        <v>142</v>
      </c>
      <c r="C31" s="77"/>
      <c r="D31" s="83"/>
      <c r="E31" s="83"/>
      <c r="F31" s="83"/>
      <c r="G31" s="83"/>
      <c r="H31" s="76"/>
      <c r="I31" s="76"/>
      <c r="J31" s="156"/>
      <c r="K31" s="156"/>
      <c r="L31" s="156"/>
      <c r="M31" s="157"/>
      <c r="N31" s="156"/>
      <c r="O31" s="158"/>
      <c r="P31" s="159"/>
      <c r="Q31" s="157"/>
      <c r="R31" s="157"/>
      <c r="S31" s="159"/>
      <c r="T31" s="159"/>
      <c r="U31" s="159"/>
      <c r="V31" s="160"/>
      <c r="W31" s="160"/>
      <c r="X31" s="161"/>
      <c r="Y31" s="162"/>
      <c r="Z31" s="162"/>
      <c r="AA31" s="159"/>
      <c r="AB31" s="159"/>
      <c r="AC31" s="157"/>
      <c r="AD31" s="157"/>
      <c r="AE31" s="161"/>
      <c r="AF31" s="80">
        <v>3</v>
      </c>
      <c r="AG31" s="81"/>
      <c r="AH31" s="82"/>
      <c r="AI31" s="83"/>
      <c r="AJ31" s="83"/>
      <c r="AK31" s="84"/>
      <c r="AL31" s="84"/>
      <c r="AM31" s="84"/>
      <c r="AN31" s="84"/>
      <c r="AO31" s="163">
        <f>IF(AN31&lt;AK31,(AN31+1)-AK31,AN31-AK31)</f>
        <v>0</v>
      </c>
      <c r="AP31" s="163">
        <f>IF(AM31&lt;AL31,(AM31+1)-AL31,AM31-AL31)</f>
        <v>0</v>
      </c>
      <c r="AQ31" s="164" t="str">
        <f>IF(AP31&lt;&gt;0,1,"")</f>
        <v/>
      </c>
      <c r="AR31" s="87" t="str">
        <f>IF(AK31&lt;&gt;0,AK31-(6/24)+1440,"")</f>
        <v/>
      </c>
      <c r="AS31" s="88"/>
      <c r="AT31" s="89"/>
      <c r="AU31" s="89"/>
      <c r="AV31" s="88"/>
      <c r="AW31" s="88"/>
      <c r="AX31" s="90"/>
      <c r="AY31" s="89">
        <f>AX31*0.0004536</f>
        <v>0</v>
      </c>
      <c r="AZ31" s="88"/>
      <c r="BA31" s="92"/>
      <c r="BB31" s="92"/>
      <c r="BC31" s="80"/>
      <c r="BD31" s="93"/>
      <c r="BE31" s="93"/>
      <c r="BF31" s="93"/>
      <c r="BG31" s="93"/>
      <c r="BH31" s="94"/>
      <c r="BI31" s="94"/>
      <c r="BJ31" s="94"/>
      <c r="BK31" s="95"/>
      <c r="BL31" s="96"/>
      <c r="BM31" s="96"/>
      <c r="BN31" s="96"/>
      <c r="BO31" s="97"/>
      <c r="BP31" s="98"/>
      <c r="BQ31" s="97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212"/>
      <c r="CE31" s="76"/>
      <c r="CF31" s="166">
        <f>((CE31)*0.8)/1000</f>
        <v>0</v>
      </c>
      <c r="CG31" s="76"/>
      <c r="CH31" s="166">
        <f>(((CG31*3.8)*(0.8))/1000)</f>
        <v>0</v>
      </c>
      <c r="CI31" s="167" t="str">
        <f>IF(A31="","",IF(CF31=0,CH31,CF31))</f>
        <v/>
      </c>
      <c r="CJ31" s="167" t="str">
        <f>IF(A31="","",(CK31/$AY$4))</f>
        <v/>
      </c>
      <c r="CK31" s="167" t="str">
        <f>IF(A31="","",IF(CE31="",(CG31*$AY$4),CE31))</f>
        <v/>
      </c>
      <c r="CL31" s="230"/>
      <c r="CM31" s="166">
        <f>AV31-AW31</f>
        <v>0</v>
      </c>
      <c r="CN31" s="168"/>
      <c r="CO31" s="81"/>
      <c r="CP31" s="192"/>
      <c r="CQ31" s="192"/>
      <c r="CR31" s="169"/>
      <c r="CT31" s="83"/>
      <c r="CU31" s="76"/>
    </row>
    <row r="32" spans="1:99" s="1" customFormat="1" ht="13.8" hidden="1" thickBot="1" x14ac:dyDescent="0.3">
      <c r="A32" s="100"/>
      <c r="B32" s="76" t="str">
        <f>IF(AH32="","",A32&amp;"-"&amp;AH32&amp;"-"&amp;AF32)</f>
        <v/>
      </c>
      <c r="C32" s="77"/>
      <c r="D32" s="83"/>
      <c r="E32" s="83"/>
      <c r="F32" s="83"/>
      <c r="G32" s="83"/>
      <c r="H32" s="76"/>
      <c r="I32" s="76"/>
      <c r="J32" s="156"/>
      <c r="K32" s="156"/>
      <c r="L32" s="156"/>
      <c r="M32" s="157"/>
      <c r="N32" s="156"/>
      <c r="O32" s="158"/>
      <c r="P32" s="159"/>
      <c r="Q32" s="157"/>
      <c r="R32" s="157"/>
      <c r="S32" s="159"/>
      <c r="T32" s="159"/>
      <c r="U32" s="159"/>
      <c r="V32" s="160"/>
      <c r="W32" s="160"/>
      <c r="X32" s="161"/>
      <c r="Y32" s="162"/>
      <c r="Z32" s="162"/>
      <c r="AA32" s="159"/>
      <c r="AB32" s="159"/>
      <c r="AC32" s="157"/>
      <c r="AD32" s="157"/>
      <c r="AE32" s="161"/>
      <c r="AF32" s="102">
        <v>4</v>
      </c>
      <c r="AG32" s="103"/>
      <c r="AH32" s="104"/>
      <c r="AI32" s="105"/>
      <c r="AJ32" s="106"/>
      <c r="AK32" s="107"/>
      <c r="AL32" s="107"/>
      <c r="AM32" s="107"/>
      <c r="AN32" s="107"/>
      <c r="AO32" s="170">
        <f>IF(AN32&lt;AK32,(AN32+1)-AK32,AN32-AK32)</f>
        <v>0</v>
      </c>
      <c r="AP32" s="170">
        <f>IF(AM32&lt;AL32,(AM32+1)-AL32,AM32-AL32)</f>
        <v>0</v>
      </c>
      <c r="AQ32" s="171" t="str">
        <f>IF(AP32&lt;&gt;0,1,"")</f>
        <v/>
      </c>
      <c r="AR32" s="110" t="str">
        <f>IF(AK32&lt;&gt;0,AK32-(6/24)+1440,"")</f>
        <v/>
      </c>
      <c r="AS32" s="111"/>
      <c r="AT32" s="112"/>
      <c r="AU32" s="112"/>
      <c r="AV32" s="111"/>
      <c r="AW32" s="111"/>
      <c r="AX32" s="240"/>
      <c r="AY32" s="112">
        <f>AX32*0.0004536</f>
        <v>0</v>
      </c>
      <c r="AZ32" s="111"/>
      <c r="BA32" s="115"/>
      <c r="BB32" s="115"/>
      <c r="BC32" s="102"/>
      <c r="BD32" s="116"/>
      <c r="BE32" s="116"/>
      <c r="BF32" s="116"/>
      <c r="BG32" s="116"/>
      <c r="BH32" s="117"/>
      <c r="BI32" s="117"/>
      <c r="BJ32" s="117"/>
      <c r="BK32" s="118"/>
      <c r="BL32" s="119"/>
      <c r="BM32" s="119"/>
      <c r="BN32" s="119"/>
      <c r="BO32" s="120"/>
      <c r="BP32" s="121"/>
      <c r="BQ32" s="120"/>
      <c r="BR32" s="122"/>
      <c r="BS32" s="122"/>
      <c r="BT32" s="122"/>
      <c r="BU32" s="122"/>
      <c r="BV32" s="122"/>
      <c r="BW32" s="122"/>
      <c r="BX32" s="122"/>
      <c r="BY32" s="122"/>
      <c r="BZ32" s="122"/>
      <c r="CA32" s="122"/>
      <c r="CB32" s="122"/>
      <c r="CC32" s="122"/>
      <c r="CD32" s="213"/>
      <c r="CE32" s="122"/>
      <c r="CF32" s="172">
        <f>((CE32)*0.8)/1000</f>
        <v>0</v>
      </c>
      <c r="CG32" s="122"/>
      <c r="CH32" s="172">
        <f>(((CG32*3.8)*(0.8))/1000)</f>
        <v>0</v>
      </c>
      <c r="CI32" s="173" t="str">
        <f>IF(A32="","",IF(CF32=0,CH32,CF32))</f>
        <v/>
      </c>
      <c r="CJ32" s="173" t="str">
        <f>IF(A32="","",(CK32/$AY$4))</f>
        <v/>
      </c>
      <c r="CK32" s="173" t="str">
        <f>IF(A32="","",IF(CE32="",(CG32*$AY$4),CE32))</f>
        <v/>
      </c>
      <c r="CL32" s="99"/>
      <c r="CM32" s="172">
        <f>AV32-AW32</f>
        <v>0</v>
      </c>
      <c r="CN32" s="241"/>
      <c r="CO32" s="202"/>
      <c r="CP32" s="203"/>
      <c r="CQ32" s="203"/>
      <c r="CR32" s="204"/>
      <c r="CT32" s="83"/>
      <c r="CU32" s="76"/>
    </row>
    <row r="33" spans="1:99" s="1" customFormat="1" ht="13.8" hidden="1" thickBot="1" x14ac:dyDescent="0.3">
      <c r="A33" s="124"/>
      <c r="B33" s="125" t="str">
        <f>IF(AH33="","",A33&amp;"-"&amp;AH33&amp;"-"&amp;AF33)</f>
        <v/>
      </c>
      <c r="C33" s="126"/>
      <c r="D33" s="127"/>
      <c r="E33" s="127"/>
      <c r="F33" s="127"/>
      <c r="G33" s="127"/>
      <c r="H33" s="127"/>
      <c r="I33" s="128"/>
      <c r="J33" s="174"/>
      <c r="K33" s="174"/>
      <c r="L33" s="174"/>
      <c r="M33" s="175"/>
      <c r="N33" s="174"/>
      <c r="O33" s="176"/>
      <c r="P33" s="177"/>
      <c r="Q33" s="175"/>
      <c r="R33" s="175"/>
      <c r="S33" s="177"/>
      <c r="T33" s="177"/>
      <c r="U33" s="177"/>
      <c r="V33" s="178"/>
      <c r="W33" s="178"/>
      <c r="X33" s="179"/>
      <c r="Y33" s="180"/>
      <c r="Z33" s="180"/>
      <c r="AA33" s="177"/>
      <c r="AB33" s="177"/>
      <c r="AC33" s="175"/>
      <c r="AD33" s="175"/>
      <c r="AE33" s="181"/>
      <c r="AF33" s="238" t="s">
        <v>141</v>
      </c>
      <c r="AG33" s="239"/>
      <c r="AH33" s="182"/>
      <c r="AI33" s="132"/>
      <c r="AJ33" s="132"/>
      <c r="AK33" s="132"/>
      <c r="AL33" s="132"/>
      <c r="AM33" s="132"/>
      <c r="AN33" s="133"/>
      <c r="AO33" s="133">
        <f>SUM(AO29:AO32)</f>
        <v>0.30208333333333359</v>
      </c>
      <c r="AP33" s="133">
        <f>SUM(AP29:AP32)</f>
        <v>0.26736111111111094</v>
      </c>
      <c r="AQ33" s="134">
        <f>SUM(AQ29:AQ32)</f>
        <v>2</v>
      </c>
      <c r="AR33" s="134"/>
      <c r="AS33" s="135"/>
      <c r="AT33" s="135"/>
      <c r="AU33" s="135"/>
      <c r="AV33" s="135"/>
      <c r="AW33" s="135"/>
      <c r="AX33" s="136"/>
      <c r="AY33" s="135"/>
      <c r="AZ33" s="183"/>
      <c r="BA33" s="184"/>
      <c r="BB33" s="184"/>
      <c r="BC33" s="185"/>
      <c r="BD33" s="185"/>
      <c r="BE33" s="185"/>
      <c r="BF33" s="186"/>
      <c r="BG33" s="186"/>
      <c r="BH33" s="186"/>
      <c r="BI33" s="186"/>
      <c r="BJ33" s="186"/>
      <c r="BK33" s="187"/>
      <c r="BL33" s="187"/>
      <c r="BM33" s="187"/>
      <c r="BN33" s="187"/>
      <c r="BO33" s="188"/>
      <c r="BP33" s="188"/>
      <c r="BQ33" s="188"/>
      <c r="BR33" s="189"/>
      <c r="BS33" s="189"/>
      <c r="BT33" s="189"/>
      <c r="BU33" s="189"/>
      <c r="BV33" s="189"/>
      <c r="BW33" s="189"/>
      <c r="BX33" s="189"/>
      <c r="BY33" s="189"/>
      <c r="BZ33" s="189"/>
      <c r="CA33" s="189"/>
      <c r="CB33" s="189"/>
      <c r="CC33" s="189"/>
      <c r="CD33" s="214"/>
      <c r="CE33" s="132"/>
      <c r="CF33" s="135"/>
      <c r="CG33" s="132"/>
      <c r="CH33" s="135">
        <f>SUM(CH29:CH32)</f>
        <v>25.63936</v>
      </c>
      <c r="CI33" s="190">
        <f>SUM(CI29:CI32)</f>
        <v>25.63936</v>
      </c>
      <c r="CJ33" s="190">
        <f>SUM(CJ29:CJ32)</f>
        <v>8434</v>
      </c>
      <c r="CK33" s="190">
        <f>SUM(CK29:CK32)</f>
        <v>32049.830736632182</v>
      </c>
      <c r="CL33" s="191"/>
      <c r="CM33" s="135">
        <f>SUM(CM29:CM32)</f>
        <v>26.9</v>
      </c>
      <c r="CN33" s="132"/>
      <c r="CO33" s="132"/>
      <c r="CP33" s="132"/>
      <c r="CQ33" s="132"/>
      <c r="CR33" s="141"/>
      <c r="CT33" s="214"/>
      <c r="CU33" s="214"/>
    </row>
    <row r="34" spans="1:99" s="1" customFormat="1" ht="13.8" thickBot="1" x14ac:dyDescent="0.3">
      <c r="A34" s="100">
        <v>5865</v>
      </c>
      <c r="B34" s="76" t="str">
        <f>IF(AH34="","",A34&amp;"-"&amp;AH34&amp;"-"&amp;AF34)</f>
        <v>5865-251-1</v>
      </c>
      <c r="C34" s="52">
        <v>4</v>
      </c>
      <c r="D34" s="83" t="s">
        <v>218</v>
      </c>
      <c r="E34" s="83" t="s">
        <v>227</v>
      </c>
      <c r="F34" s="83" t="s">
        <v>222</v>
      </c>
      <c r="G34" s="83" t="s">
        <v>237</v>
      </c>
      <c r="H34" s="53" t="s">
        <v>238</v>
      </c>
      <c r="I34" s="70" t="s">
        <v>239</v>
      </c>
      <c r="J34" s="142"/>
      <c r="K34" s="142"/>
      <c r="L34" s="142"/>
      <c r="M34" s="143"/>
      <c r="N34" s="142"/>
      <c r="O34" s="144"/>
      <c r="P34" s="145"/>
      <c r="Q34" s="143"/>
      <c r="R34" s="143"/>
      <c r="S34" s="145"/>
      <c r="T34" s="145"/>
      <c r="U34" s="145"/>
      <c r="V34" s="146"/>
      <c r="W34" s="146"/>
      <c r="X34" s="147"/>
      <c r="Y34" s="146"/>
      <c r="Z34" s="146"/>
      <c r="AA34" s="145"/>
      <c r="AB34" s="145"/>
      <c r="AC34" s="143"/>
      <c r="AD34" s="143"/>
      <c r="AE34" s="147"/>
      <c r="AF34" s="56">
        <v>1</v>
      </c>
      <c r="AG34" s="81">
        <v>44319</v>
      </c>
      <c r="AH34" s="148" t="s">
        <v>207</v>
      </c>
      <c r="AI34" s="53" t="s">
        <v>208</v>
      </c>
      <c r="AJ34" s="53" t="s">
        <v>209</v>
      </c>
      <c r="AK34" s="149">
        <v>6.25E-2</v>
      </c>
      <c r="AL34" s="149">
        <v>7.2222222222222229E-2</v>
      </c>
      <c r="AM34" s="149">
        <v>0.19791666666666666</v>
      </c>
      <c r="AN34" s="149">
        <v>0.20486111111111113</v>
      </c>
      <c r="AO34" s="150">
        <f>IF(AN34&lt;AK34,(AN34+1)-AK34,AN34-AK34)</f>
        <v>0.14236111111111113</v>
      </c>
      <c r="AP34" s="245">
        <f>IF(AM34&lt;AL34,(AM34+1)-AL34,AM34-AL34)</f>
        <v>0.12569444444444444</v>
      </c>
      <c r="AQ34" s="151">
        <f>IF(AP34&lt;&gt;0,1,"")</f>
        <v>1</v>
      </c>
      <c r="AR34" s="63">
        <f>IF(AK34&lt;&gt;0,AK34-(6/24)+1440,"")</f>
        <v>1439.8125</v>
      </c>
      <c r="AS34" s="66">
        <v>17.2</v>
      </c>
      <c r="AT34" s="152"/>
      <c r="AU34" s="152"/>
      <c r="AV34" s="66">
        <v>23.3</v>
      </c>
      <c r="AW34" s="66">
        <v>11.5</v>
      </c>
      <c r="AX34" s="51">
        <v>6560.4</v>
      </c>
      <c r="AY34" s="65">
        <f>AX34*0.0004536</f>
        <v>2.97579744</v>
      </c>
      <c r="AZ34" s="66"/>
      <c r="BA34" s="68"/>
      <c r="BB34" s="68"/>
      <c r="BC34" s="69"/>
      <c r="BD34" s="70"/>
      <c r="BE34" s="70"/>
      <c r="BF34" s="70"/>
      <c r="BG34" s="70"/>
      <c r="BH34" s="71"/>
      <c r="BI34" s="71"/>
      <c r="BJ34" s="71"/>
      <c r="BK34" s="72"/>
      <c r="BL34" s="73"/>
      <c r="BM34" s="73"/>
      <c r="BN34" s="73"/>
      <c r="BO34" s="74"/>
      <c r="BP34" s="75"/>
      <c r="BQ34" s="74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215">
        <v>2.9820000000000002</v>
      </c>
      <c r="CE34" s="51"/>
      <c r="CF34" s="153">
        <f>((CE34)*0.8)/1000</f>
        <v>0</v>
      </c>
      <c r="CG34" s="51">
        <v>5650</v>
      </c>
      <c r="CH34" s="153">
        <f>(((CG34*3.8)*(0.8))/1000)</f>
        <v>17.175999999999998</v>
      </c>
      <c r="CI34" s="154">
        <f>IF(A34="","",IF(CF34=0,CH34,CF34))</f>
        <v>17.175999999999998</v>
      </c>
      <c r="CJ34" s="154">
        <f>IF(A34="","",(CK34/$AY$4))</f>
        <v>5650</v>
      </c>
      <c r="CK34" s="154">
        <f>IF(A34="","",IF(CE34="",(CG34*$AY$4),CE34))</f>
        <v>21470.422535211266</v>
      </c>
      <c r="CL34" s="64">
        <f>CI34-AS34</f>
        <v>-2.4000000000000909E-2</v>
      </c>
      <c r="CM34" s="153">
        <f>AV34-AW34</f>
        <v>11.8</v>
      </c>
      <c r="CN34" s="155"/>
      <c r="CO34" s="199">
        <v>44319</v>
      </c>
      <c r="CP34" s="200">
        <v>0.99652777777777779</v>
      </c>
      <c r="CQ34" s="200">
        <v>3.8194444444444441E-2</v>
      </c>
      <c r="CR34" s="201" t="s">
        <v>522</v>
      </c>
      <c r="CT34" s="228" t="s">
        <v>697</v>
      </c>
      <c r="CU34" s="227"/>
    </row>
    <row r="35" spans="1:99" s="1" customFormat="1" ht="13.8" hidden="1" thickBot="1" x14ac:dyDescent="0.3">
      <c r="A35" s="100"/>
      <c r="B35" s="76" t="str">
        <f>IF(AH35="","",A35&amp;"-"&amp;AH35&amp;"-"&amp;AF35)</f>
        <v/>
      </c>
      <c r="C35" s="77"/>
      <c r="D35" s="83"/>
      <c r="E35" s="83"/>
      <c r="F35" s="83"/>
      <c r="G35" s="83"/>
      <c r="H35" s="76"/>
      <c r="I35" s="76"/>
      <c r="J35" s="156"/>
      <c r="K35" s="156"/>
      <c r="L35" s="156"/>
      <c r="M35" s="157"/>
      <c r="N35" s="156"/>
      <c r="O35" s="158"/>
      <c r="P35" s="159"/>
      <c r="Q35" s="157"/>
      <c r="R35" s="157"/>
      <c r="S35" s="159"/>
      <c r="T35" s="159"/>
      <c r="U35" s="159"/>
      <c r="V35" s="160"/>
      <c r="W35" s="160"/>
      <c r="X35" s="161"/>
      <c r="Y35" s="162"/>
      <c r="Z35" s="162"/>
      <c r="AA35" s="159"/>
      <c r="AB35" s="159"/>
      <c r="AC35" s="157"/>
      <c r="AD35" s="157"/>
      <c r="AE35" s="161"/>
      <c r="AF35" s="80">
        <v>2</v>
      </c>
      <c r="AG35" s="81"/>
      <c r="AH35" s="82"/>
      <c r="AI35" s="83"/>
      <c r="AJ35" s="83"/>
      <c r="AK35" s="84"/>
      <c r="AL35" s="84"/>
      <c r="AM35" s="84"/>
      <c r="AN35" s="84"/>
      <c r="AO35" s="163">
        <f>IF(AN35&lt;AK35,(AN35+1)-AK35,AN35-AK35)</f>
        <v>0</v>
      </c>
      <c r="AP35" s="163">
        <f>IF(AM35&lt;AL35,(AM35+1)-AL35,AM35-AL35)</f>
        <v>0</v>
      </c>
      <c r="AQ35" s="164" t="str">
        <f>IF(AP35&lt;&gt;0,1,"")</f>
        <v/>
      </c>
      <c r="AR35" s="87" t="str">
        <f>IF(AK35&lt;&gt;0,AK35-(6/24)+1440,"")</f>
        <v/>
      </c>
      <c r="AS35" s="88"/>
      <c r="AT35" s="165"/>
      <c r="AU35" s="165"/>
      <c r="AV35" s="88"/>
      <c r="AW35" s="88"/>
      <c r="AX35" s="90"/>
      <c r="AY35" s="89">
        <f>AX35*0.0004536</f>
        <v>0</v>
      </c>
      <c r="AZ35" s="88"/>
      <c r="BA35" s="92"/>
      <c r="BB35" s="92"/>
      <c r="BC35" s="80"/>
      <c r="BD35" s="93"/>
      <c r="BE35" s="93"/>
      <c r="BF35" s="93"/>
      <c r="BG35" s="93"/>
      <c r="BH35" s="94"/>
      <c r="BI35" s="94"/>
      <c r="BJ35" s="94"/>
      <c r="BK35" s="95"/>
      <c r="BL35" s="96"/>
      <c r="BM35" s="96"/>
      <c r="BN35" s="96"/>
      <c r="BO35" s="97"/>
      <c r="BP35" s="98"/>
      <c r="BQ35" s="97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212"/>
      <c r="CE35" s="76"/>
      <c r="CF35" s="166">
        <f>((CE35)*0.8)/1000</f>
        <v>0</v>
      </c>
      <c r="CG35" s="76"/>
      <c r="CH35" s="166">
        <f>(((CG35*3.8)*(0.8))/1000)</f>
        <v>0</v>
      </c>
      <c r="CI35" s="167" t="str">
        <f>IF(A35="","",IF(CF35=0,CH35,CF35))</f>
        <v/>
      </c>
      <c r="CJ35" s="167" t="str">
        <f>IF(A35="","",(CK35/$AY$4))</f>
        <v/>
      </c>
      <c r="CK35" s="167" t="str">
        <f>IF(A35="","",IF(CE35="",(CG35*$AY$4),CE35))</f>
        <v/>
      </c>
      <c r="CL35" s="230"/>
      <c r="CM35" s="166">
        <f>AV35-AW35</f>
        <v>0</v>
      </c>
      <c r="CN35" s="168"/>
      <c r="CO35" s="81"/>
      <c r="CP35" s="192"/>
      <c r="CQ35" s="192"/>
      <c r="CR35" s="169"/>
      <c r="CT35" s="83"/>
      <c r="CU35" s="76"/>
    </row>
    <row r="36" spans="1:99" s="1" customFormat="1" ht="13.8" hidden="1" thickBot="1" x14ac:dyDescent="0.3">
      <c r="A36" s="100"/>
      <c r="B36" s="76" t="s">
        <v>142</v>
      </c>
      <c r="C36" s="77"/>
      <c r="D36" s="83"/>
      <c r="E36" s="83"/>
      <c r="F36" s="83"/>
      <c r="G36" s="83"/>
      <c r="H36" s="76"/>
      <c r="I36" s="76"/>
      <c r="J36" s="156"/>
      <c r="K36" s="156"/>
      <c r="L36" s="156"/>
      <c r="M36" s="157"/>
      <c r="N36" s="156"/>
      <c r="O36" s="158"/>
      <c r="P36" s="159"/>
      <c r="Q36" s="157"/>
      <c r="R36" s="157"/>
      <c r="S36" s="159"/>
      <c r="T36" s="159"/>
      <c r="U36" s="159"/>
      <c r="V36" s="160"/>
      <c r="W36" s="160"/>
      <c r="X36" s="161"/>
      <c r="Y36" s="162"/>
      <c r="Z36" s="162"/>
      <c r="AA36" s="159"/>
      <c r="AB36" s="159"/>
      <c r="AC36" s="157"/>
      <c r="AD36" s="157"/>
      <c r="AE36" s="161"/>
      <c r="AF36" s="80">
        <v>3</v>
      </c>
      <c r="AG36" s="81"/>
      <c r="AH36" s="82"/>
      <c r="AI36" s="83"/>
      <c r="AJ36" s="83"/>
      <c r="AK36" s="84"/>
      <c r="AL36" s="84"/>
      <c r="AM36" s="84"/>
      <c r="AN36" s="84"/>
      <c r="AO36" s="163">
        <f>IF(AN36&lt;AK36,(AN36+1)-AK36,AN36-AK36)</f>
        <v>0</v>
      </c>
      <c r="AP36" s="163">
        <f>IF(AM36&lt;AL36,(AM36+1)-AL36,AM36-AL36)</f>
        <v>0</v>
      </c>
      <c r="AQ36" s="164" t="str">
        <f>IF(AP36&lt;&gt;0,1,"")</f>
        <v/>
      </c>
      <c r="AR36" s="87" t="str">
        <f>IF(AK36&lt;&gt;0,AK36-(6/24)+1440,"")</f>
        <v/>
      </c>
      <c r="AS36" s="88"/>
      <c r="AT36" s="89"/>
      <c r="AU36" s="89"/>
      <c r="AV36" s="88"/>
      <c r="AW36" s="88"/>
      <c r="AX36" s="90"/>
      <c r="AY36" s="89">
        <f>AX36*0.0004536</f>
        <v>0</v>
      </c>
      <c r="AZ36" s="88"/>
      <c r="BA36" s="92"/>
      <c r="BB36" s="92"/>
      <c r="BC36" s="80"/>
      <c r="BD36" s="93"/>
      <c r="BE36" s="93"/>
      <c r="BF36" s="93"/>
      <c r="BG36" s="93"/>
      <c r="BH36" s="94"/>
      <c r="BI36" s="94"/>
      <c r="BJ36" s="94"/>
      <c r="BK36" s="95"/>
      <c r="BL36" s="96"/>
      <c r="BM36" s="96"/>
      <c r="BN36" s="96"/>
      <c r="BO36" s="97"/>
      <c r="BP36" s="98"/>
      <c r="BQ36" s="97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212"/>
      <c r="CE36" s="76"/>
      <c r="CF36" s="166">
        <f>((CE36)*0.8)/1000</f>
        <v>0</v>
      </c>
      <c r="CG36" s="76"/>
      <c r="CH36" s="166">
        <f>(((CG36*3.8)*(0.8))/1000)</f>
        <v>0</v>
      </c>
      <c r="CI36" s="167" t="str">
        <f>IF(A36="","",IF(CF36=0,CH36,CF36))</f>
        <v/>
      </c>
      <c r="CJ36" s="167" t="str">
        <f>IF(A36="","",(CK36/$AY$4))</f>
        <v/>
      </c>
      <c r="CK36" s="167" t="str">
        <f>IF(A36="","",IF(CE36="",(CG36*$AY$4),CE36))</f>
        <v/>
      </c>
      <c r="CL36" s="230"/>
      <c r="CM36" s="166">
        <f>AV36-AW36</f>
        <v>0</v>
      </c>
      <c r="CN36" s="168"/>
      <c r="CO36" s="81"/>
      <c r="CP36" s="192"/>
      <c r="CQ36" s="192"/>
      <c r="CR36" s="169"/>
      <c r="CT36" s="83"/>
      <c r="CU36" s="76"/>
    </row>
    <row r="37" spans="1:99" s="1" customFormat="1" ht="13.8" hidden="1" thickBot="1" x14ac:dyDescent="0.3">
      <c r="A37" s="100"/>
      <c r="B37" s="76" t="str">
        <f>IF(AH37="","",A37&amp;"-"&amp;AH37&amp;"-"&amp;AF37)</f>
        <v/>
      </c>
      <c r="C37" s="77"/>
      <c r="D37" s="83"/>
      <c r="E37" s="83"/>
      <c r="F37" s="83"/>
      <c r="G37" s="83"/>
      <c r="H37" s="76"/>
      <c r="I37" s="76"/>
      <c r="J37" s="156"/>
      <c r="K37" s="156"/>
      <c r="L37" s="156"/>
      <c r="M37" s="157"/>
      <c r="N37" s="156"/>
      <c r="O37" s="158"/>
      <c r="P37" s="159"/>
      <c r="Q37" s="157"/>
      <c r="R37" s="157"/>
      <c r="S37" s="159"/>
      <c r="T37" s="159"/>
      <c r="U37" s="159"/>
      <c r="V37" s="160"/>
      <c r="W37" s="160"/>
      <c r="X37" s="161"/>
      <c r="Y37" s="162"/>
      <c r="Z37" s="162"/>
      <c r="AA37" s="159"/>
      <c r="AB37" s="159"/>
      <c r="AC37" s="157"/>
      <c r="AD37" s="157"/>
      <c r="AE37" s="161"/>
      <c r="AF37" s="102">
        <v>4</v>
      </c>
      <c r="AG37" s="103"/>
      <c r="AH37" s="104"/>
      <c r="AI37" s="105"/>
      <c r="AJ37" s="106"/>
      <c r="AK37" s="107"/>
      <c r="AL37" s="107"/>
      <c r="AM37" s="107"/>
      <c r="AN37" s="107"/>
      <c r="AO37" s="170">
        <f>IF(AN37&lt;AK37,(AN37+1)-AK37,AN37-AK37)</f>
        <v>0</v>
      </c>
      <c r="AP37" s="170">
        <f>IF(AM37&lt;AL37,(AM37+1)-AL37,AM37-AL37)</f>
        <v>0</v>
      </c>
      <c r="AQ37" s="171" t="str">
        <f>IF(AP37&lt;&gt;0,1,"")</f>
        <v/>
      </c>
      <c r="AR37" s="110" t="str">
        <f>IF(AK37&lt;&gt;0,AK37-(6/24)+1440,"")</f>
        <v/>
      </c>
      <c r="AS37" s="111"/>
      <c r="AT37" s="112"/>
      <c r="AU37" s="112"/>
      <c r="AV37" s="111"/>
      <c r="AW37" s="111"/>
      <c r="AX37" s="240"/>
      <c r="AY37" s="112">
        <f>AX37*0.0004536</f>
        <v>0</v>
      </c>
      <c r="AZ37" s="111"/>
      <c r="BA37" s="115"/>
      <c r="BB37" s="115"/>
      <c r="BC37" s="102"/>
      <c r="BD37" s="116"/>
      <c r="BE37" s="116"/>
      <c r="BF37" s="116"/>
      <c r="BG37" s="116"/>
      <c r="BH37" s="117"/>
      <c r="BI37" s="117"/>
      <c r="BJ37" s="117"/>
      <c r="BK37" s="118"/>
      <c r="BL37" s="119"/>
      <c r="BM37" s="119"/>
      <c r="BN37" s="119"/>
      <c r="BO37" s="120"/>
      <c r="BP37" s="121"/>
      <c r="BQ37" s="120"/>
      <c r="BR37" s="122"/>
      <c r="BS37" s="122"/>
      <c r="BT37" s="122"/>
      <c r="BU37" s="122"/>
      <c r="BV37" s="122"/>
      <c r="BW37" s="122"/>
      <c r="BX37" s="122"/>
      <c r="BY37" s="122"/>
      <c r="BZ37" s="122"/>
      <c r="CA37" s="122"/>
      <c r="CB37" s="122"/>
      <c r="CC37" s="122"/>
      <c r="CD37" s="213"/>
      <c r="CE37" s="122"/>
      <c r="CF37" s="172">
        <f>((CE37)*0.8)/1000</f>
        <v>0</v>
      </c>
      <c r="CG37" s="122"/>
      <c r="CH37" s="172">
        <f>(((CG37*3.8)*(0.8))/1000)</f>
        <v>0</v>
      </c>
      <c r="CI37" s="173" t="str">
        <f>IF(A37="","",IF(CF37=0,CH37,CF37))</f>
        <v/>
      </c>
      <c r="CJ37" s="173" t="str">
        <f>IF(A37="","",(CK37/$AY$4))</f>
        <v/>
      </c>
      <c r="CK37" s="173" t="str">
        <f>IF(A37="","",IF(CE37="",(CG37*$AY$4),CE37))</f>
        <v/>
      </c>
      <c r="CL37" s="99"/>
      <c r="CM37" s="172">
        <f>AV37-AW37</f>
        <v>0</v>
      </c>
      <c r="CN37" s="241"/>
      <c r="CO37" s="202"/>
      <c r="CP37" s="203"/>
      <c r="CQ37" s="203"/>
      <c r="CR37" s="204"/>
      <c r="CT37" s="83"/>
      <c r="CU37" s="76"/>
    </row>
    <row r="38" spans="1:99" s="1" customFormat="1" ht="13.8" hidden="1" thickBot="1" x14ac:dyDescent="0.3">
      <c r="A38" s="124"/>
      <c r="B38" s="125" t="str">
        <f>IF(AH38="","",A38&amp;"-"&amp;AH38&amp;"-"&amp;AF38)</f>
        <v/>
      </c>
      <c r="C38" s="126"/>
      <c r="D38" s="127"/>
      <c r="E38" s="127"/>
      <c r="F38" s="127"/>
      <c r="G38" s="127"/>
      <c r="H38" s="127"/>
      <c r="I38" s="128"/>
      <c r="J38" s="174"/>
      <c r="K38" s="174"/>
      <c r="L38" s="174"/>
      <c r="M38" s="175"/>
      <c r="N38" s="174"/>
      <c r="O38" s="176"/>
      <c r="P38" s="177"/>
      <c r="Q38" s="175"/>
      <c r="R38" s="175"/>
      <c r="S38" s="177"/>
      <c r="T38" s="177"/>
      <c r="U38" s="177"/>
      <c r="V38" s="178"/>
      <c r="W38" s="178"/>
      <c r="X38" s="179"/>
      <c r="Y38" s="180"/>
      <c r="Z38" s="180"/>
      <c r="AA38" s="177"/>
      <c r="AB38" s="177"/>
      <c r="AC38" s="175"/>
      <c r="AD38" s="175"/>
      <c r="AE38" s="181"/>
      <c r="AF38" s="238" t="s">
        <v>141</v>
      </c>
      <c r="AG38" s="239"/>
      <c r="AH38" s="182"/>
      <c r="AI38" s="132"/>
      <c r="AJ38" s="132"/>
      <c r="AK38" s="132"/>
      <c r="AL38" s="132"/>
      <c r="AM38" s="132"/>
      <c r="AN38" s="133"/>
      <c r="AO38" s="133">
        <f>SUM(AO34:AO37)</f>
        <v>0.14236111111111113</v>
      </c>
      <c r="AP38" s="133">
        <f>SUM(AP34:AP37)</f>
        <v>0.12569444444444444</v>
      </c>
      <c r="AQ38" s="134">
        <f>SUM(AQ34:AQ37)</f>
        <v>1</v>
      </c>
      <c r="AR38" s="134"/>
      <c r="AS38" s="135"/>
      <c r="AT38" s="135"/>
      <c r="AU38" s="135"/>
      <c r="AV38" s="135"/>
      <c r="AW38" s="135"/>
      <c r="AX38" s="136"/>
      <c r="AY38" s="135"/>
      <c r="AZ38" s="183"/>
      <c r="BA38" s="184"/>
      <c r="BB38" s="184"/>
      <c r="BC38" s="185"/>
      <c r="BD38" s="185"/>
      <c r="BE38" s="185"/>
      <c r="BF38" s="186"/>
      <c r="BG38" s="186"/>
      <c r="BH38" s="186"/>
      <c r="BI38" s="186"/>
      <c r="BJ38" s="186"/>
      <c r="BK38" s="187"/>
      <c r="BL38" s="187"/>
      <c r="BM38" s="187"/>
      <c r="BN38" s="187"/>
      <c r="BO38" s="188"/>
      <c r="BP38" s="188"/>
      <c r="BQ38" s="188"/>
      <c r="BR38" s="189"/>
      <c r="BS38" s="189"/>
      <c r="BT38" s="189"/>
      <c r="BU38" s="189"/>
      <c r="BV38" s="189"/>
      <c r="BW38" s="189"/>
      <c r="BX38" s="189"/>
      <c r="BY38" s="189"/>
      <c r="BZ38" s="189"/>
      <c r="CA38" s="189"/>
      <c r="CB38" s="189"/>
      <c r="CC38" s="189"/>
      <c r="CD38" s="214"/>
      <c r="CE38" s="132"/>
      <c r="CF38" s="135"/>
      <c r="CG38" s="132"/>
      <c r="CH38" s="135">
        <f>SUM(CH34:CH37)</f>
        <v>17.175999999999998</v>
      </c>
      <c r="CI38" s="190">
        <f>SUM(CI34:CI37)</f>
        <v>17.175999999999998</v>
      </c>
      <c r="CJ38" s="190">
        <f>SUM(CJ34:CJ37)</f>
        <v>5650</v>
      </c>
      <c r="CK38" s="190">
        <f>SUM(CK34:CK37)</f>
        <v>21470.422535211266</v>
      </c>
      <c r="CL38" s="191"/>
      <c r="CM38" s="135">
        <f>SUM(CM34:CM37)</f>
        <v>11.8</v>
      </c>
      <c r="CN38" s="132"/>
      <c r="CO38" s="132"/>
      <c r="CP38" s="132"/>
      <c r="CQ38" s="132"/>
      <c r="CR38" s="141"/>
      <c r="CT38" s="214"/>
      <c r="CU38" s="214"/>
    </row>
    <row r="39" spans="1:99" s="1" customFormat="1" ht="13.8" thickBot="1" x14ac:dyDescent="0.3">
      <c r="A39" s="100">
        <v>5866</v>
      </c>
      <c r="B39" s="76" t="str">
        <f>IF(AH39="","",A39&amp;"-"&amp;AH39&amp;"-"&amp;AF39)</f>
        <v>5866-500-1</v>
      </c>
      <c r="C39" s="52">
        <v>6</v>
      </c>
      <c r="D39" s="83" t="s">
        <v>316</v>
      </c>
      <c r="E39" s="83" t="s">
        <v>317</v>
      </c>
      <c r="F39" s="83" t="s">
        <v>318</v>
      </c>
      <c r="G39" s="83" t="s">
        <v>319</v>
      </c>
      <c r="H39" s="53"/>
      <c r="I39" s="70"/>
      <c r="J39" s="142"/>
      <c r="K39" s="142"/>
      <c r="L39" s="142"/>
      <c r="M39" s="143"/>
      <c r="N39" s="142"/>
      <c r="O39" s="144"/>
      <c r="P39" s="145"/>
      <c r="Q39" s="143"/>
      <c r="R39" s="143"/>
      <c r="S39" s="145"/>
      <c r="T39" s="145"/>
      <c r="U39" s="145"/>
      <c r="V39" s="146"/>
      <c r="W39" s="146"/>
      <c r="X39" s="147"/>
      <c r="Y39" s="146"/>
      <c r="Z39" s="146"/>
      <c r="AA39" s="145"/>
      <c r="AB39" s="145"/>
      <c r="AC39" s="143"/>
      <c r="AD39" s="143"/>
      <c r="AE39" s="147"/>
      <c r="AF39" s="56">
        <v>1</v>
      </c>
      <c r="AG39" s="81">
        <v>44319</v>
      </c>
      <c r="AH39" s="148" t="s">
        <v>320</v>
      </c>
      <c r="AI39" s="53" t="s">
        <v>209</v>
      </c>
      <c r="AJ39" s="53" t="s">
        <v>321</v>
      </c>
      <c r="AK39" s="149">
        <v>0.54861111111111105</v>
      </c>
      <c r="AL39" s="149">
        <v>0.56597222222222221</v>
      </c>
      <c r="AM39" s="149">
        <v>0.73611111111111116</v>
      </c>
      <c r="AN39" s="149">
        <v>0.76736111111111116</v>
      </c>
      <c r="AO39" s="150">
        <f>IF(AN39&lt;AK39,(AN39+1)-AK39,AN39-AK39)</f>
        <v>0.21875000000000011</v>
      </c>
      <c r="AP39" s="245">
        <f>IF(AM39&lt;AL39,(AM39+1)-AL39,AM39-AL39)</f>
        <v>0.17013888888888895</v>
      </c>
      <c r="AQ39" s="151">
        <f>IF(AP39&lt;&gt;0,1,"")</f>
        <v>1</v>
      </c>
      <c r="AR39" s="63">
        <f>IF(AK39&lt;&gt;0,AK39-(6/24)+1440,"")</f>
        <v>1440.2986111111111</v>
      </c>
      <c r="AS39" s="66">
        <v>16.399999999999999</v>
      </c>
      <c r="AT39" s="152"/>
      <c r="AU39" s="152"/>
      <c r="AV39" s="66">
        <v>27.5</v>
      </c>
      <c r="AW39" s="66">
        <v>7.5</v>
      </c>
      <c r="AX39" s="51">
        <v>93040</v>
      </c>
      <c r="AY39" s="65">
        <f>AX39*0.0004536</f>
        <v>42.202944000000002</v>
      </c>
      <c r="AZ39" s="66"/>
      <c r="BA39" s="68"/>
      <c r="BB39" s="68"/>
      <c r="BC39" s="69"/>
      <c r="BD39" s="70"/>
      <c r="BE39" s="70"/>
      <c r="BF39" s="70"/>
      <c r="BG39" s="70"/>
      <c r="BH39" s="71"/>
      <c r="BI39" s="71"/>
      <c r="BJ39" s="71"/>
      <c r="BK39" s="72"/>
      <c r="BL39" s="73"/>
      <c r="BM39" s="73"/>
      <c r="BN39" s="73"/>
      <c r="BO39" s="74"/>
      <c r="BP39" s="75"/>
      <c r="BQ39" s="74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279">
        <v>42.203000000000003</v>
      </c>
      <c r="CE39" s="51">
        <v>20495</v>
      </c>
      <c r="CF39" s="153">
        <f>((CE39)*0.8)/1000</f>
        <v>16.396000000000001</v>
      </c>
      <c r="CG39" s="51"/>
      <c r="CH39" s="153">
        <f>(((CG39*3.8)*(0.8))/1000)</f>
        <v>0</v>
      </c>
      <c r="CI39" s="154">
        <f>IF(A39="","",IF(CF39=0,CH39,CF39))</f>
        <v>16.396000000000001</v>
      </c>
      <c r="CJ39" s="154">
        <f>IF(A39="","",(CK39/$AY$4))</f>
        <v>5393.3149107845711</v>
      </c>
      <c r="CK39" s="154">
        <f>IF(A39="","",IF(CE39="",(CG39*$AY$4),CE39))</f>
        <v>20495</v>
      </c>
      <c r="CL39" s="64">
        <f>CI39-AS39</f>
        <v>-3.9999999999977831E-3</v>
      </c>
      <c r="CM39" s="153">
        <f>AV39-AW39</f>
        <v>20</v>
      </c>
      <c r="CN39" s="155"/>
      <c r="CO39" s="199">
        <v>44319</v>
      </c>
      <c r="CP39" s="200">
        <v>0.2673611111111111</v>
      </c>
      <c r="CQ39" s="200">
        <v>0.34027777777777773</v>
      </c>
      <c r="CR39" s="201" t="s">
        <v>523</v>
      </c>
      <c r="CT39" s="228" t="s">
        <v>697</v>
      </c>
      <c r="CU39" s="227"/>
    </row>
    <row r="40" spans="1:99" s="1" customFormat="1" ht="13.8" hidden="1" thickBot="1" x14ac:dyDescent="0.3">
      <c r="A40" s="100"/>
      <c r="B40" s="76" t="str">
        <f>IF(AH40="","",A40&amp;"-"&amp;AH40&amp;"-"&amp;AF40)</f>
        <v/>
      </c>
      <c r="C40" s="77"/>
      <c r="D40" s="83"/>
      <c r="E40" s="83"/>
      <c r="F40" s="83"/>
      <c r="G40" s="83"/>
      <c r="H40" s="76"/>
      <c r="I40" s="76"/>
      <c r="J40" s="156"/>
      <c r="K40" s="156"/>
      <c r="L40" s="156"/>
      <c r="M40" s="157"/>
      <c r="N40" s="156"/>
      <c r="O40" s="158"/>
      <c r="P40" s="159"/>
      <c r="Q40" s="157"/>
      <c r="R40" s="157"/>
      <c r="S40" s="159"/>
      <c r="T40" s="159"/>
      <c r="U40" s="159"/>
      <c r="V40" s="160"/>
      <c r="W40" s="160"/>
      <c r="X40" s="161"/>
      <c r="Y40" s="162"/>
      <c r="Z40" s="162"/>
      <c r="AA40" s="159"/>
      <c r="AB40" s="159"/>
      <c r="AC40" s="157"/>
      <c r="AD40" s="157"/>
      <c r="AE40" s="161"/>
      <c r="AF40" s="80">
        <v>2</v>
      </c>
      <c r="AG40" s="81"/>
      <c r="AH40" s="82"/>
      <c r="AI40" s="83"/>
      <c r="AJ40" s="83"/>
      <c r="AK40" s="84"/>
      <c r="AL40" s="84"/>
      <c r="AM40" s="84"/>
      <c r="AN40" s="84"/>
      <c r="AO40" s="163">
        <f>IF(AN40&lt;AK40,(AN40+1)-AK40,AN40-AK40)</f>
        <v>0</v>
      </c>
      <c r="AP40" s="163">
        <f>IF(AM40&lt;AL40,(AM40+1)-AL40,AM40-AL40)</f>
        <v>0</v>
      </c>
      <c r="AQ40" s="164" t="str">
        <f>IF(AP40&lt;&gt;0,1,"")</f>
        <v/>
      </c>
      <c r="AR40" s="87" t="str">
        <f>IF(AK40&lt;&gt;0,AK40-(6/24)+1440,"")</f>
        <v/>
      </c>
      <c r="AS40" s="88"/>
      <c r="AT40" s="165"/>
      <c r="AU40" s="165"/>
      <c r="AV40" s="88"/>
      <c r="AW40" s="88"/>
      <c r="AX40" s="90"/>
      <c r="AY40" s="89">
        <f>AX40*0.0004536</f>
        <v>0</v>
      </c>
      <c r="AZ40" s="88"/>
      <c r="BA40" s="92"/>
      <c r="BB40" s="92"/>
      <c r="BC40" s="80"/>
      <c r="BD40" s="93"/>
      <c r="BE40" s="93"/>
      <c r="BF40" s="93"/>
      <c r="BG40" s="93"/>
      <c r="BH40" s="94"/>
      <c r="BI40" s="94"/>
      <c r="BJ40" s="94"/>
      <c r="BK40" s="95"/>
      <c r="BL40" s="96"/>
      <c r="BM40" s="96"/>
      <c r="BN40" s="96"/>
      <c r="BO40" s="97"/>
      <c r="BP40" s="98"/>
      <c r="BQ40" s="97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212"/>
      <c r="CE40" s="76"/>
      <c r="CF40" s="166">
        <f>((CE40)*0.8)/1000</f>
        <v>0</v>
      </c>
      <c r="CG40" s="76"/>
      <c r="CH40" s="166">
        <f>(((CG40*3.8)*(0.8))/1000)</f>
        <v>0</v>
      </c>
      <c r="CI40" s="167" t="str">
        <f>IF(A40="","",IF(CF40=0,CH40,CF40))</f>
        <v/>
      </c>
      <c r="CJ40" s="167" t="str">
        <f>IF(A40="","",(CK40/$AY$4))</f>
        <v/>
      </c>
      <c r="CK40" s="167" t="str">
        <f>IF(A40="","",IF(CE40="",(CG40*$AY$4),CE40))</f>
        <v/>
      </c>
      <c r="CL40" s="230"/>
      <c r="CM40" s="166">
        <f>AV40-AW40</f>
        <v>0</v>
      </c>
      <c r="CN40" s="168"/>
      <c r="CO40" s="81"/>
      <c r="CP40" s="192"/>
      <c r="CQ40" s="192"/>
      <c r="CR40" s="169"/>
      <c r="CT40" s="83"/>
      <c r="CU40" s="76"/>
    </row>
    <row r="41" spans="1:99" s="1" customFormat="1" ht="13.8" hidden="1" thickBot="1" x14ac:dyDescent="0.3">
      <c r="A41" s="100"/>
      <c r="B41" s="76" t="s">
        <v>142</v>
      </c>
      <c r="C41" s="77"/>
      <c r="D41" s="83"/>
      <c r="E41" s="83"/>
      <c r="F41" s="83"/>
      <c r="G41" s="83"/>
      <c r="H41" s="76"/>
      <c r="I41" s="76"/>
      <c r="J41" s="156"/>
      <c r="K41" s="156"/>
      <c r="L41" s="156"/>
      <c r="M41" s="157"/>
      <c r="N41" s="156"/>
      <c r="O41" s="158"/>
      <c r="P41" s="159"/>
      <c r="Q41" s="157"/>
      <c r="R41" s="157"/>
      <c r="S41" s="159"/>
      <c r="T41" s="159"/>
      <c r="U41" s="159"/>
      <c r="V41" s="160"/>
      <c r="W41" s="160"/>
      <c r="X41" s="161"/>
      <c r="Y41" s="162"/>
      <c r="Z41" s="162"/>
      <c r="AA41" s="159"/>
      <c r="AB41" s="159"/>
      <c r="AC41" s="157"/>
      <c r="AD41" s="157"/>
      <c r="AE41" s="161"/>
      <c r="AF41" s="80">
        <v>3</v>
      </c>
      <c r="AG41" s="81"/>
      <c r="AH41" s="82"/>
      <c r="AI41" s="83"/>
      <c r="AJ41" s="83"/>
      <c r="AK41" s="84"/>
      <c r="AL41" s="84"/>
      <c r="AM41" s="84"/>
      <c r="AN41" s="84"/>
      <c r="AO41" s="163">
        <f>IF(AN41&lt;AK41,(AN41+1)-AK41,AN41-AK41)</f>
        <v>0</v>
      </c>
      <c r="AP41" s="163">
        <f>IF(AM41&lt;AL41,(AM41+1)-AL41,AM41-AL41)</f>
        <v>0</v>
      </c>
      <c r="AQ41" s="164" t="str">
        <f>IF(AP41&lt;&gt;0,1,"")</f>
        <v/>
      </c>
      <c r="AR41" s="87" t="str">
        <f>IF(AK41&lt;&gt;0,AK41-(6/24)+1440,"")</f>
        <v/>
      </c>
      <c r="AS41" s="88"/>
      <c r="AT41" s="89"/>
      <c r="AU41" s="89"/>
      <c r="AV41" s="88"/>
      <c r="AW41" s="88"/>
      <c r="AX41" s="90"/>
      <c r="AY41" s="89">
        <f>AX41*0.0004536</f>
        <v>0</v>
      </c>
      <c r="AZ41" s="88"/>
      <c r="BA41" s="92"/>
      <c r="BB41" s="92"/>
      <c r="BC41" s="80"/>
      <c r="BD41" s="93"/>
      <c r="BE41" s="93"/>
      <c r="BF41" s="93"/>
      <c r="BG41" s="93"/>
      <c r="BH41" s="94"/>
      <c r="BI41" s="94"/>
      <c r="BJ41" s="94"/>
      <c r="BK41" s="95"/>
      <c r="BL41" s="96"/>
      <c r="BM41" s="96"/>
      <c r="BN41" s="96"/>
      <c r="BO41" s="97"/>
      <c r="BP41" s="98"/>
      <c r="BQ41" s="97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212"/>
      <c r="CE41" s="76"/>
      <c r="CF41" s="166">
        <f>((CE41)*0.8)/1000</f>
        <v>0</v>
      </c>
      <c r="CG41" s="76"/>
      <c r="CH41" s="166">
        <f>(((CG41*3.8)*(0.8))/1000)</f>
        <v>0</v>
      </c>
      <c r="CI41" s="167" t="str">
        <f>IF(A41="","",IF(CF41=0,CH41,CF41))</f>
        <v/>
      </c>
      <c r="CJ41" s="167" t="str">
        <f>IF(A41="","",(CK41/$AY$4))</f>
        <v/>
      </c>
      <c r="CK41" s="167" t="str">
        <f>IF(A41="","",IF(CE41="",(CG41*$AY$4),CE41))</f>
        <v/>
      </c>
      <c r="CL41" s="230"/>
      <c r="CM41" s="166">
        <f>AV41-AW41</f>
        <v>0</v>
      </c>
      <c r="CN41" s="168"/>
      <c r="CO41" s="81"/>
      <c r="CP41" s="192"/>
      <c r="CQ41" s="192"/>
      <c r="CR41" s="169"/>
      <c r="CT41" s="83"/>
      <c r="CU41" s="76"/>
    </row>
    <row r="42" spans="1:99" s="1" customFormat="1" ht="13.8" hidden="1" thickBot="1" x14ac:dyDescent="0.3">
      <c r="A42" s="100"/>
      <c r="B42" s="76" t="str">
        <f>IF(AH42="","",A42&amp;"-"&amp;AH42&amp;"-"&amp;AF42)</f>
        <v/>
      </c>
      <c r="C42" s="77"/>
      <c r="D42" s="83"/>
      <c r="E42" s="83"/>
      <c r="F42" s="83"/>
      <c r="G42" s="83"/>
      <c r="H42" s="76"/>
      <c r="I42" s="76"/>
      <c r="J42" s="156"/>
      <c r="K42" s="156"/>
      <c r="L42" s="156"/>
      <c r="M42" s="157"/>
      <c r="N42" s="156"/>
      <c r="O42" s="158"/>
      <c r="P42" s="159"/>
      <c r="Q42" s="157"/>
      <c r="R42" s="157"/>
      <c r="S42" s="159"/>
      <c r="T42" s="159"/>
      <c r="U42" s="159"/>
      <c r="V42" s="160"/>
      <c r="W42" s="160"/>
      <c r="X42" s="161"/>
      <c r="Y42" s="162"/>
      <c r="Z42" s="162"/>
      <c r="AA42" s="159"/>
      <c r="AB42" s="159"/>
      <c r="AC42" s="157"/>
      <c r="AD42" s="157"/>
      <c r="AE42" s="161"/>
      <c r="AF42" s="102">
        <v>4</v>
      </c>
      <c r="AG42" s="103"/>
      <c r="AH42" s="104"/>
      <c r="AI42" s="105"/>
      <c r="AJ42" s="106"/>
      <c r="AK42" s="107"/>
      <c r="AL42" s="107"/>
      <c r="AM42" s="107"/>
      <c r="AN42" s="107"/>
      <c r="AO42" s="170">
        <f>IF(AN42&lt;AK42,(AN42+1)-AK42,AN42-AK42)</f>
        <v>0</v>
      </c>
      <c r="AP42" s="170">
        <f>IF(AM42&lt;AL42,(AM42+1)-AL42,AM42-AL42)</f>
        <v>0</v>
      </c>
      <c r="AQ42" s="171" t="str">
        <f>IF(AP42&lt;&gt;0,1,"")</f>
        <v/>
      </c>
      <c r="AR42" s="110" t="str">
        <f>IF(AK42&lt;&gt;0,AK42-(6/24)+1440,"")</f>
        <v/>
      </c>
      <c r="AS42" s="111"/>
      <c r="AT42" s="112"/>
      <c r="AU42" s="112"/>
      <c r="AV42" s="111"/>
      <c r="AW42" s="111"/>
      <c r="AX42" s="240"/>
      <c r="AY42" s="112">
        <f>AX42*0.0004536</f>
        <v>0</v>
      </c>
      <c r="AZ42" s="111"/>
      <c r="BA42" s="115"/>
      <c r="BB42" s="115"/>
      <c r="BC42" s="102"/>
      <c r="BD42" s="116"/>
      <c r="BE42" s="116"/>
      <c r="BF42" s="116"/>
      <c r="BG42" s="116"/>
      <c r="BH42" s="117"/>
      <c r="BI42" s="117"/>
      <c r="BJ42" s="117"/>
      <c r="BK42" s="118"/>
      <c r="BL42" s="119"/>
      <c r="BM42" s="119"/>
      <c r="BN42" s="119"/>
      <c r="BO42" s="120"/>
      <c r="BP42" s="121"/>
      <c r="BQ42" s="120"/>
      <c r="BR42" s="122"/>
      <c r="BS42" s="122"/>
      <c r="BT42" s="122"/>
      <c r="BU42" s="122"/>
      <c r="BV42" s="122"/>
      <c r="BW42" s="122"/>
      <c r="BX42" s="122"/>
      <c r="BY42" s="122"/>
      <c r="BZ42" s="122"/>
      <c r="CA42" s="122"/>
      <c r="CB42" s="122"/>
      <c r="CC42" s="122"/>
      <c r="CD42" s="213"/>
      <c r="CE42" s="122"/>
      <c r="CF42" s="172">
        <f>((CE42)*0.8)/1000</f>
        <v>0</v>
      </c>
      <c r="CG42" s="122"/>
      <c r="CH42" s="172">
        <f>(((CG42*3.8)*(0.8))/1000)</f>
        <v>0</v>
      </c>
      <c r="CI42" s="173" t="str">
        <f>IF(A42="","",IF(CF42=0,CH42,CF42))</f>
        <v/>
      </c>
      <c r="CJ42" s="173" t="str">
        <f>IF(A42="","",(CK42/$AY$4))</f>
        <v/>
      </c>
      <c r="CK42" s="173" t="str">
        <f>IF(A42="","",IF(CE42="",(CG42*$AY$4),CE42))</f>
        <v/>
      </c>
      <c r="CL42" s="99"/>
      <c r="CM42" s="172">
        <f>AV42-AW42</f>
        <v>0</v>
      </c>
      <c r="CN42" s="241"/>
      <c r="CO42" s="202"/>
      <c r="CP42" s="203"/>
      <c r="CQ42" s="203"/>
      <c r="CR42" s="204"/>
      <c r="CT42" s="83"/>
      <c r="CU42" s="76"/>
    </row>
    <row r="43" spans="1:99" s="1" customFormat="1" ht="13.8" hidden="1" thickBot="1" x14ac:dyDescent="0.3">
      <c r="A43" s="124"/>
      <c r="B43" s="125" t="str">
        <f>IF(AH43="","",A43&amp;"-"&amp;AH43&amp;"-"&amp;AF43)</f>
        <v/>
      </c>
      <c r="C43" s="126"/>
      <c r="D43" s="127"/>
      <c r="E43" s="127"/>
      <c r="F43" s="127"/>
      <c r="G43" s="127"/>
      <c r="H43" s="127"/>
      <c r="I43" s="128"/>
      <c r="J43" s="174"/>
      <c r="K43" s="174"/>
      <c r="L43" s="174"/>
      <c r="M43" s="175"/>
      <c r="N43" s="174"/>
      <c r="O43" s="176"/>
      <c r="P43" s="177"/>
      <c r="Q43" s="175"/>
      <c r="R43" s="175"/>
      <c r="S43" s="177"/>
      <c r="T43" s="177"/>
      <c r="U43" s="177"/>
      <c r="V43" s="178"/>
      <c r="W43" s="178"/>
      <c r="X43" s="179"/>
      <c r="Y43" s="180"/>
      <c r="Z43" s="180"/>
      <c r="AA43" s="177"/>
      <c r="AB43" s="177"/>
      <c r="AC43" s="175"/>
      <c r="AD43" s="175"/>
      <c r="AE43" s="181"/>
      <c r="AF43" s="238" t="s">
        <v>141</v>
      </c>
      <c r="AG43" s="239"/>
      <c r="AH43" s="182"/>
      <c r="AI43" s="132"/>
      <c r="AJ43" s="132"/>
      <c r="AK43" s="132"/>
      <c r="AL43" s="132"/>
      <c r="AM43" s="132"/>
      <c r="AN43" s="133"/>
      <c r="AO43" s="133">
        <f>SUM(AO39:AO42)</f>
        <v>0.21875000000000011</v>
      </c>
      <c r="AP43" s="133">
        <f>SUM(AP39:AP42)</f>
        <v>0.17013888888888895</v>
      </c>
      <c r="AQ43" s="134">
        <f>SUM(AQ39:AQ42)</f>
        <v>1</v>
      </c>
      <c r="AR43" s="134"/>
      <c r="AS43" s="135"/>
      <c r="AT43" s="135"/>
      <c r="AU43" s="135"/>
      <c r="AV43" s="135"/>
      <c r="AW43" s="135"/>
      <c r="AX43" s="136"/>
      <c r="AY43" s="135"/>
      <c r="AZ43" s="183"/>
      <c r="BA43" s="184"/>
      <c r="BB43" s="184"/>
      <c r="BC43" s="185"/>
      <c r="BD43" s="185"/>
      <c r="BE43" s="185"/>
      <c r="BF43" s="186"/>
      <c r="BG43" s="186"/>
      <c r="BH43" s="186"/>
      <c r="BI43" s="186"/>
      <c r="BJ43" s="186"/>
      <c r="BK43" s="187"/>
      <c r="BL43" s="187"/>
      <c r="BM43" s="187"/>
      <c r="BN43" s="187"/>
      <c r="BO43" s="188"/>
      <c r="BP43" s="188"/>
      <c r="BQ43" s="188"/>
      <c r="BR43" s="189"/>
      <c r="BS43" s="189"/>
      <c r="BT43" s="189"/>
      <c r="BU43" s="189"/>
      <c r="BV43" s="189"/>
      <c r="BW43" s="189"/>
      <c r="BX43" s="189"/>
      <c r="BY43" s="189"/>
      <c r="BZ43" s="189"/>
      <c r="CA43" s="189"/>
      <c r="CB43" s="189"/>
      <c r="CC43" s="189"/>
      <c r="CD43" s="214"/>
      <c r="CE43" s="132"/>
      <c r="CF43" s="135"/>
      <c r="CG43" s="132"/>
      <c r="CH43" s="135">
        <f>SUM(CH39:CH42)</f>
        <v>0</v>
      </c>
      <c r="CI43" s="190">
        <f>SUM(CI39:CI42)</f>
        <v>16.396000000000001</v>
      </c>
      <c r="CJ43" s="190">
        <f>SUM(CJ39:CJ42)</f>
        <v>5393.3149107845711</v>
      </c>
      <c r="CK43" s="190">
        <f>SUM(CK39:CK42)</f>
        <v>20495</v>
      </c>
      <c r="CL43" s="191"/>
      <c r="CM43" s="135">
        <f>SUM(CM39:CM42)</f>
        <v>20</v>
      </c>
      <c r="CN43" s="132"/>
      <c r="CO43" s="132"/>
      <c r="CP43" s="132"/>
      <c r="CQ43" s="132"/>
      <c r="CR43" s="141"/>
      <c r="CT43" s="214"/>
      <c r="CU43" s="214"/>
    </row>
    <row r="44" spans="1:99" s="1" customFormat="1" x14ac:dyDescent="0.25">
      <c r="A44" s="100">
        <v>5867</v>
      </c>
      <c r="B44" s="76" t="str">
        <f>IF(AH44="","",A44&amp;"-"&amp;AH44&amp;"-"&amp;AF44)</f>
        <v>5867-500-1</v>
      </c>
      <c r="C44" s="52">
        <v>6</v>
      </c>
      <c r="D44" s="83" t="s">
        <v>226</v>
      </c>
      <c r="E44" s="83" t="s">
        <v>323</v>
      </c>
      <c r="F44" s="83" t="s">
        <v>318</v>
      </c>
      <c r="G44" s="83" t="s">
        <v>319</v>
      </c>
      <c r="H44" s="53" t="s">
        <v>324</v>
      </c>
      <c r="I44" s="70" t="s">
        <v>325</v>
      </c>
      <c r="J44" s="142"/>
      <c r="K44" s="142"/>
      <c r="L44" s="142"/>
      <c r="M44" s="143"/>
      <c r="N44" s="142"/>
      <c r="O44" s="144"/>
      <c r="P44" s="145"/>
      <c r="Q44" s="143"/>
      <c r="R44" s="143"/>
      <c r="S44" s="145"/>
      <c r="T44" s="145"/>
      <c r="U44" s="145"/>
      <c r="V44" s="146"/>
      <c r="W44" s="146"/>
      <c r="X44" s="147"/>
      <c r="Y44" s="146"/>
      <c r="Z44" s="146"/>
      <c r="AA44" s="145"/>
      <c r="AB44" s="145"/>
      <c r="AC44" s="143"/>
      <c r="AD44" s="143"/>
      <c r="AE44" s="147"/>
      <c r="AF44" s="56">
        <v>1</v>
      </c>
      <c r="AG44" s="81">
        <v>44319</v>
      </c>
      <c r="AH44" s="148" t="s">
        <v>320</v>
      </c>
      <c r="AI44" s="53" t="s">
        <v>321</v>
      </c>
      <c r="AJ44" s="53" t="s">
        <v>327</v>
      </c>
      <c r="AK44" s="149">
        <v>0.82291666666666663</v>
      </c>
      <c r="AL44" s="149">
        <v>0.84027777777777779</v>
      </c>
      <c r="AM44" s="149">
        <v>0.92361111111111116</v>
      </c>
      <c r="AN44" s="149">
        <v>0.93402777777777779</v>
      </c>
      <c r="AO44" s="150">
        <f>IF(AN44&lt;AK44,(AN44+1)-AK44,AN44-AK44)</f>
        <v>0.11111111111111116</v>
      </c>
      <c r="AP44" s="245">
        <f>IF(AM44&lt;AL44,(AM44+1)-AL44,AM44-AL44)</f>
        <v>8.333333333333337E-2</v>
      </c>
      <c r="AQ44" s="151">
        <f>IF(AP44&lt;&gt;0,1,"")</f>
        <v>1</v>
      </c>
      <c r="AR44" s="63">
        <f>IF(AK44&lt;&gt;0,AK44-(6/24)+1440,"")</f>
        <v>1440.5729166666667</v>
      </c>
      <c r="AS44" s="66">
        <v>9.5</v>
      </c>
      <c r="AT44" s="152"/>
      <c r="AU44" s="152"/>
      <c r="AV44" s="66">
        <v>16.100000000000001</v>
      </c>
      <c r="AW44" s="66">
        <v>8.1</v>
      </c>
      <c r="AX44" s="51">
        <v>16073</v>
      </c>
      <c r="AY44" s="65">
        <f>AX44*0.0004536</f>
        <v>7.2907128000000005</v>
      </c>
      <c r="AZ44" s="66"/>
      <c r="BA44" s="68"/>
      <c r="BB44" s="68"/>
      <c r="BC44" s="69"/>
      <c r="BD44" s="70"/>
      <c r="BE44" s="70"/>
      <c r="BF44" s="70"/>
      <c r="BG44" s="70"/>
      <c r="BH44" s="71"/>
      <c r="BI44" s="71"/>
      <c r="BJ44" s="71"/>
      <c r="BK44" s="72"/>
      <c r="BL44" s="73"/>
      <c r="BM44" s="73"/>
      <c r="BN44" s="73"/>
      <c r="BO44" s="74"/>
      <c r="BP44" s="75"/>
      <c r="BQ44" s="74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215">
        <f>5.945+0.66</f>
        <v>6.6050000000000004</v>
      </c>
      <c r="CE44" s="51"/>
      <c r="CF44" s="153">
        <f>((CE44)*0.8)/1000</f>
        <v>0</v>
      </c>
      <c r="CG44" s="51">
        <v>3127</v>
      </c>
      <c r="CH44" s="153">
        <f>(((CG44*3.8)*(0.8))/1000)</f>
        <v>9.5060800000000008</v>
      </c>
      <c r="CI44" s="154">
        <f>IF(A44="","",IF(CF44=0,CH44,CF44))</f>
        <v>9.5060800000000008</v>
      </c>
      <c r="CJ44" s="154">
        <f>IF(A44="","",(CK44/$AY$4))</f>
        <v>3127.0000000000005</v>
      </c>
      <c r="CK44" s="154">
        <f>IF(A44="","",IF(CE44="",(CG44*$AY$4),CE44))</f>
        <v>11882.833852673564</v>
      </c>
      <c r="CL44" s="64">
        <f>CI44-AS44</f>
        <v>6.0800000000007515E-3</v>
      </c>
      <c r="CM44" s="153">
        <f>AV44-AW44</f>
        <v>8.0000000000000018</v>
      </c>
      <c r="CN44" s="155"/>
      <c r="CO44" s="199"/>
      <c r="CP44" s="200"/>
      <c r="CQ44" s="200"/>
      <c r="CR44" s="201"/>
      <c r="CT44" s="228" t="s">
        <v>697</v>
      </c>
      <c r="CU44" s="227"/>
    </row>
    <row r="45" spans="1:99" s="1" customFormat="1" ht="13.8" thickBot="1" x14ac:dyDescent="0.3">
      <c r="A45" s="100">
        <v>5867</v>
      </c>
      <c r="B45" s="76" t="str">
        <f>IF(AH45="","",A45&amp;"-"&amp;AH45&amp;"-"&amp;AF45)</f>
        <v>5867-501-2</v>
      </c>
      <c r="C45" s="77">
        <v>6</v>
      </c>
      <c r="D45" s="83" t="s">
        <v>226</v>
      </c>
      <c r="E45" s="83" t="s">
        <v>323</v>
      </c>
      <c r="F45" s="83" t="s">
        <v>318</v>
      </c>
      <c r="G45" s="83" t="s">
        <v>319</v>
      </c>
      <c r="H45" s="76" t="s">
        <v>324</v>
      </c>
      <c r="I45" s="76" t="s">
        <v>325</v>
      </c>
      <c r="J45" s="156"/>
      <c r="K45" s="156"/>
      <c r="L45" s="156"/>
      <c r="M45" s="157"/>
      <c r="N45" s="156"/>
      <c r="O45" s="158"/>
      <c r="P45" s="159"/>
      <c r="Q45" s="157"/>
      <c r="R45" s="157"/>
      <c r="S45" s="159"/>
      <c r="T45" s="159"/>
      <c r="U45" s="159"/>
      <c r="V45" s="160"/>
      <c r="W45" s="160"/>
      <c r="X45" s="161"/>
      <c r="Y45" s="162"/>
      <c r="Z45" s="162"/>
      <c r="AA45" s="159"/>
      <c r="AB45" s="159"/>
      <c r="AC45" s="157"/>
      <c r="AD45" s="157"/>
      <c r="AE45" s="161"/>
      <c r="AF45" s="80">
        <v>2</v>
      </c>
      <c r="AG45" s="81">
        <v>44319</v>
      </c>
      <c r="AH45" s="82" t="s">
        <v>326</v>
      </c>
      <c r="AI45" s="83" t="s">
        <v>327</v>
      </c>
      <c r="AJ45" s="83" t="s">
        <v>209</v>
      </c>
      <c r="AK45" s="84">
        <v>1.7361111111111112E-2</v>
      </c>
      <c r="AL45" s="84">
        <v>2.7777777777777776E-2</v>
      </c>
      <c r="AM45" s="84">
        <v>0.19444444444444445</v>
      </c>
      <c r="AN45" s="84">
        <v>0.20833333333333334</v>
      </c>
      <c r="AO45" s="163">
        <f>IF(AN45&lt;AK45,(AN45+1)-AK45,AN45-AK45)</f>
        <v>0.19097222222222224</v>
      </c>
      <c r="AP45" s="163">
        <f>IF(AM45&lt;AL45,(AM45+1)-AL45,AM45-AL45)</f>
        <v>0.16666666666666669</v>
      </c>
      <c r="AQ45" s="164">
        <f>IF(AP45&lt;&gt;0,1,"")</f>
        <v>1</v>
      </c>
      <c r="AR45" s="87">
        <f>IF(AK45&lt;&gt;0,AK45-(6/24)+1440,"")</f>
        <v>1439.7673611111111</v>
      </c>
      <c r="AS45" s="88">
        <v>19.100000000000001</v>
      </c>
      <c r="AT45" s="165"/>
      <c r="AU45" s="165"/>
      <c r="AV45" s="88">
        <v>27.5</v>
      </c>
      <c r="AW45" s="88">
        <v>9.3000000000000007</v>
      </c>
      <c r="AX45" s="90" t="s">
        <v>328</v>
      </c>
      <c r="AY45" s="89">
        <f>AX45*0.0004536</f>
        <v>29.500329600000001</v>
      </c>
      <c r="AZ45" s="88"/>
      <c r="BA45" s="92"/>
      <c r="BB45" s="92"/>
      <c r="BC45" s="80"/>
      <c r="BD45" s="93"/>
      <c r="BE45" s="93"/>
      <c r="BF45" s="93"/>
      <c r="BG45" s="93"/>
      <c r="BH45" s="94"/>
      <c r="BI45" s="94"/>
      <c r="BJ45" s="94"/>
      <c r="BK45" s="95"/>
      <c r="BL45" s="96"/>
      <c r="BM45" s="96"/>
      <c r="BN45" s="96"/>
      <c r="BO45" s="97"/>
      <c r="BP45" s="98"/>
      <c r="BQ45" s="97"/>
      <c r="BR45" s="76"/>
      <c r="BS45" s="76"/>
      <c r="BT45" s="76"/>
      <c r="BU45" s="76"/>
      <c r="BV45" s="76"/>
      <c r="BW45" s="76"/>
      <c r="BX45" s="76"/>
      <c r="BY45" s="76"/>
      <c r="BZ45" s="76"/>
      <c r="CA45" s="76"/>
      <c r="CB45" s="76"/>
      <c r="CC45" s="76"/>
      <c r="CD45" s="212">
        <f>0.66+28.098</f>
        <v>28.757999999999999</v>
      </c>
      <c r="CE45" s="76"/>
      <c r="CF45" s="166">
        <f>((CE45)*0.8)/1000</f>
        <v>0</v>
      </c>
      <c r="CG45" s="76">
        <v>6283</v>
      </c>
      <c r="CH45" s="166">
        <f>(((CG45*3.8)*(0.8))/1000)</f>
        <v>19.10032</v>
      </c>
      <c r="CI45" s="167">
        <f>IF(A45="","",IF(CF45=0,CH45,CF45))</f>
        <v>19.10032</v>
      </c>
      <c r="CJ45" s="167">
        <f>IF(A45="","",(CK45/$AY$4))</f>
        <v>6283.0000000000009</v>
      </c>
      <c r="CK45" s="167">
        <f>IF(A45="","",IF(CE45="",(CG45*$AY$4),CE45))</f>
        <v>23875.86987411193</v>
      </c>
      <c r="CL45" s="230">
        <f>CI45-AS45</f>
        <v>3.1999999999854367E-4</v>
      </c>
      <c r="CM45" s="166">
        <f>AV45-AW45</f>
        <v>18.2</v>
      </c>
      <c r="CN45" s="168"/>
      <c r="CO45" s="81">
        <v>44319</v>
      </c>
      <c r="CP45" s="192">
        <v>0.95833333333333337</v>
      </c>
      <c r="CQ45" s="192">
        <v>0.99652777777777779</v>
      </c>
      <c r="CR45" s="169" t="s">
        <v>522</v>
      </c>
      <c r="CT45" s="83" t="s">
        <v>697</v>
      </c>
      <c r="CU45" s="76"/>
    </row>
    <row r="46" spans="1:99" s="1" customFormat="1" ht="13.8" hidden="1" thickBot="1" x14ac:dyDescent="0.3">
      <c r="A46" s="100"/>
      <c r="B46" s="76" t="s">
        <v>142</v>
      </c>
      <c r="C46" s="77"/>
      <c r="D46" s="83"/>
      <c r="E46" s="83"/>
      <c r="F46" s="83"/>
      <c r="G46" s="83"/>
      <c r="H46" s="76"/>
      <c r="I46" s="76"/>
      <c r="J46" s="156"/>
      <c r="K46" s="156"/>
      <c r="L46" s="156"/>
      <c r="M46" s="157"/>
      <c r="N46" s="156"/>
      <c r="O46" s="158"/>
      <c r="P46" s="159"/>
      <c r="Q46" s="157"/>
      <c r="R46" s="157"/>
      <c r="S46" s="159"/>
      <c r="T46" s="159"/>
      <c r="U46" s="159"/>
      <c r="V46" s="160"/>
      <c r="W46" s="160"/>
      <c r="X46" s="161"/>
      <c r="Y46" s="162"/>
      <c r="Z46" s="162"/>
      <c r="AA46" s="159"/>
      <c r="AB46" s="159"/>
      <c r="AC46" s="157"/>
      <c r="AD46" s="157"/>
      <c r="AE46" s="161"/>
      <c r="AF46" s="80">
        <v>3</v>
      </c>
      <c r="AG46" s="81"/>
      <c r="AH46" s="82"/>
      <c r="AI46" s="83"/>
      <c r="AJ46" s="83"/>
      <c r="AK46" s="84"/>
      <c r="AL46" s="84"/>
      <c r="AM46" s="84"/>
      <c r="AN46" s="84"/>
      <c r="AO46" s="163">
        <f>IF(AN46&lt;AK46,(AN46+1)-AK46,AN46-AK46)</f>
        <v>0</v>
      </c>
      <c r="AP46" s="163">
        <f>IF(AM46&lt;AL46,(AM46+1)-AL46,AM46-AL46)</f>
        <v>0</v>
      </c>
      <c r="AQ46" s="164" t="str">
        <f>IF(AP46&lt;&gt;0,1,"")</f>
        <v/>
      </c>
      <c r="AR46" s="87" t="str">
        <f>IF(AK46&lt;&gt;0,AK46-(6/24)+1440,"")</f>
        <v/>
      </c>
      <c r="AS46" s="88"/>
      <c r="AT46" s="89"/>
      <c r="AU46" s="89"/>
      <c r="AV46" s="88"/>
      <c r="AW46" s="88"/>
      <c r="AX46" s="90"/>
      <c r="AY46" s="89">
        <f>AX46*0.0004536</f>
        <v>0</v>
      </c>
      <c r="AZ46" s="88"/>
      <c r="BA46" s="92"/>
      <c r="BB46" s="92"/>
      <c r="BC46" s="80"/>
      <c r="BD46" s="93"/>
      <c r="BE46" s="93"/>
      <c r="BF46" s="93"/>
      <c r="BG46" s="93"/>
      <c r="BH46" s="94"/>
      <c r="BI46" s="94"/>
      <c r="BJ46" s="94"/>
      <c r="BK46" s="95"/>
      <c r="BL46" s="96"/>
      <c r="BM46" s="96"/>
      <c r="BN46" s="96"/>
      <c r="BO46" s="97"/>
      <c r="BP46" s="98"/>
      <c r="BQ46" s="97"/>
      <c r="BR46" s="76"/>
      <c r="BS46" s="76"/>
      <c r="BT46" s="76"/>
      <c r="BU46" s="76"/>
      <c r="BV46" s="76"/>
      <c r="BW46" s="76"/>
      <c r="BX46" s="76"/>
      <c r="BY46" s="76"/>
      <c r="BZ46" s="76"/>
      <c r="CA46" s="76"/>
      <c r="CB46" s="76"/>
      <c r="CC46" s="76"/>
      <c r="CD46" s="212"/>
      <c r="CE46" s="76"/>
      <c r="CF46" s="166">
        <f>((CE46)*0.8)/1000</f>
        <v>0</v>
      </c>
      <c r="CG46" s="76"/>
      <c r="CH46" s="166">
        <f>(((CG46*3.8)*(0.8))/1000)</f>
        <v>0</v>
      </c>
      <c r="CI46" s="167" t="str">
        <f>IF(A46="","",IF(CF46=0,CH46,CF46))</f>
        <v/>
      </c>
      <c r="CJ46" s="167" t="str">
        <f>IF(A46="","",(CK46/$AY$4))</f>
        <v/>
      </c>
      <c r="CK46" s="167" t="str">
        <f>IF(A46="","",IF(CE46="",(CG46*$AY$4),CE46))</f>
        <v/>
      </c>
      <c r="CL46" s="230"/>
      <c r="CM46" s="166">
        <f>AV46-AW46</f>
        <v>0</v>
      </c>
      <c r="CN46" s="168"/>
      <c r="CO46" s="81"/>
      <c r="CP46" s="192"/>
      <c r="CQ46" s="192"/>
      <c r="CR46" s="169"/>
      <c r="CT46" s="83"/>
      <c r="CU46" s="76"/>
    </row>
    <row r="47" spans="1:99" s="1" customFormat="1" ht="13.8" hidden="1" thickBot="1" x14ac:dyDescent="0.3">
      <c r="A47" s="100"/>
      <c r="B47" s="76" t="str">
        <f>IF(AH47="","",A47&amp;"-"&amp;AH47&amp;"-"&amp;AF47)</f>
        <v/>
      </c>
      <c r="C47" s="77"/>
      <c r="D47" s="83"/>
      <c r="E47" s="83"/>
      <c r="F47" s="83"/>
      <c r="G47" s="83"/>
      <c r="H47" s="76"/>
      <c r="I47" s="76"/>
      <c r="J47" s="156"/>
      <c r="K47" s="156"/>
      <c r="L47" s="156"/>
      <c r="M47" s="157"/>
      <c r="N47" s="156"/>
      <c r="O47" s="158"/>
      <c r="P47" s="159"/>
      <c r="Q47" s="157"/>
      <c r="R47" s="157"/>
      <c r="S47" s="159"/>
      <c r="T47" s="159"/>
      <c r="U47" s="159"/>
      <c r="V47" s="160"/>
      <c r="W47" s="160"/>
      <c r="X47" s="161"/>
      <c r="Y47" s="162"/>
      <c r="Z47" s="162"/>
      <c r="AA47" s="159"/>
      <c r="AB47" s="159"/>
      <c r="AC47" s="157"/>
      <c r="AD47" s="157"/>
      <c r="AE47" s="161"/>
      <c r="AF47" s="102">
        <v>4</v>
      </c>
      <c r="AG47" s="103"/>
      <c r="AH47" s="104"/>
      <c r="AI47" s="105"/>
      <c r="AJ47" s="106"/>
      <c r="AK47" s="107"/>
      <c r="AL47" s="107"/>
      <c r="AM47" s="107"/>
      <c r="AN47" s="107"/>
      <c r="AO47" s="170">
        <f>IF(AN47&lt;AK47,(AN47+1)-AK47,AN47-AK47)</f>
        <v>0</v>
      </c>
      <c r="AP47" s="170">
        <f>IF(AM47&lt;AL47,(AM47+1)-AL47,AM47-AL47)</f>
        <v>0</v>
      </c>
      <c r="AQ47" s="171" t="str">
        <f>IF(AP47&lt;&gt;0,1,"")</f>
        <v/>
      </c>
      <c r="AR47" s="110" t="str">
        <f>IF(AK47&lt;&gt;0,AK47-(6/24)+1440,"")</f>
        <v/>
      </c>
      <c r="AS47" s="111"/>
      <c r="AT47" s="112"/>
      <c r="AU47" s="112"/>
      <c r="AV47" s="111"/>
      <c r="AW47" s="111"/>
      <c r="AX47" s="240"/>
      <c r="AY47" s="112">
        <f>AX47*0.0004536</f>
        <v>0</v>
      </c>
      <c r="AZ47" s="111"/>
      <c r="BA47" s="115"/>
      <c r="BB47" s="115"/>
      <c r="BC47" s="102"/>
      <c r="BD47" s="116"/>
      <c r="BE47" s="116"/>
      <c r="BF47" s="116"/>
      <c r="BG47" s="116"/>
      <c r="BH47" s="117"/>
      <c r="BI47" s="117"/>
      <c r="BJ47" s="117"/>
      <c r="BK47" s="118"/>
      <c r="BL47" s="119"/>
      <c r="BM47" s="119"/>
      <c r="BN47" s="119"/>
      <c r="BO47" s="120"/>
      <c r="BP47" s="121"/>
      <c r="BQ47" s="120"/>
      <c r="BR47" s="122"/>
      <c r="BS47" s="122"/>
      <c r="BT47" s="122"/>
      <c r="BU47" s="122"/>
      <c r="BV47" s="122"/>
      <c r="BW47" s="122"/>
      <c r="BX47" s="122"/>
      <c r="BY47" s="122"/>
      <c r="BZ47" s="122"/>
      <c r="CA47" s="122"/>
      <c r="CB47" s="122"/>
      <c r="CC47" s="122"/>
      <c r="CD47" s="213"/>
      <c r="CE47" s="122"/>
      <c r="CF47" s="172">
        <f>((CE47)*0.8)/1000</f>
        <v>0</v>
      </c>
      <c r="CG47" s="122"/>
      <c r="CH47" s="172">
        <f>(((CG47*3.8)*(0.8))/1000)</f>
        <v>0</v>
      </c>
      <c r="CI47" s="173" t="str">
        <f>IF(A47="","",IF(CF47=0,CH47,CF47))</f>
        <v/>
      </c>
      <c r="CJ47" s="173" t="str">
        <f>IF(A47="","",(CK47/$AY$4))</f>
        <v/>
      </c>
      <c r="CK47" s="173" t="str">
        <f>IF(A47="","",IF(CE47="",(CG47*$AY$4),CE47))</f>
        <v/>
      </c>
      <c r="CL47" s="99"/>
      <c r="CM47" s="172">
        <f>AV47-AW47</f>
        <v>0</v>
      </c>
      <c r="CN47" s="241"/>
      <c r="CO47" s="202"/>
      <c r="CP47" s="203"/>
      <c r="CQ47" s="203"/>
      <c r="CR47" s="204"/>
      <c r="CT47" s="83"/>
      <c r="CU47" s="76"/>
    </row>
    <row r="48" spans="1:99" s="1" customFormat="1" ht="13.8" hidden="1" thickBot="1" x14ac:dyDescent="0.3">
      <c r="A48" s="124"/>
      <c r="B48" s="125" t="str">
        <f>IF(AH48="","",A48&amp;"-"&amp;AH48&amp;"-"&amp;AF48)</f>
        <v/>
      </c>
      <c r="C48" s="126"/>
      <c r="D48" s="127"/>
      <c r="E48" s="127"/>
      <c r="F48" s="127"/>
      <c r="G48" s="127"/>
      <c r="H48" s="127"/>
      <c r="I48" s="128"/>
      <c r="J48" s="174"/>
      <c r="K48" s="174"/>
      <c r="L48" s="174"/>
      <c r="M48" s="175"/>
      <c r="N48" s="174"/>
      <c r="O48" s="176"/>
      <c r="P48" s="177"/>
      <c r="Q48" s="175"/>
      <c r="R48" s="175"/>
      <c r="S48" s="177"/>
      <c r="T48" s="177"/>
      <c r="U48" s="177"/>
      <c r="V48" s="178"/>
      <c r="W48" s="178"/>
      <c r="X48" s="179"/>
      <c r="Y48" s="180"/>
      <c r="Z48" s="180"/>
      <c r="AA48" s="177"/>
      <c r="AB48" s="177"/>
      <c r="AC48" s="175"/>
      <c r="AD48" s="175"/>
      <c r="AE48" s="181"/>
      <c r="AF48" s="238" t="s">
        <v>141</v>
      </c>
      <c r="AG48" s="239"/>
      <c r="AH48" s="182"/>
      <c r="AI48" s="132"/>
      <c r="AJ48" s="132"/>
      <c r="AK48" s="132"/>
      <c r="AL48" s="132"/>
      <c r="AM48" s="132"/>
      <c r="AN48" s="133"/>
      <c r="AO48" s="133">
        <f>SUM(AO44:AO47)</f>
        <v>0.30208333333333337</v>
      </c>
      <c r="AP48" s="133">
        <f>SUM(AP44:AP47)</f>
        <v>0.25000000000000006</v>
      </c>
      <c r="AQ48" s="134">
        <f>SUM(AQ44:AQ47)</f>
        <v>2</v>
      </c>
      <c r="AR48" s="134"/>
      <c r="AS48" s="135"/>
      <c r="AT48" s="135"/>
      <c r="AU48" s="135"/>
      <c r="AV48" s="135"/>
      <c r="AW48" s="135"/>
      <c r="AX48" s="136"/>
      <c r="AY48" s="135"/>
      <c r="AZ48" s="183"/>
      <c r="BA48" s="184"/>
      <c r="BB48" s="184"/>
      <c r="BC48" s="185"/>
      <c r="BD48" s="185"/>
      <c r="BE48" s="185"/>
      <c r="BF48" s="186"/>
      <c r="BG48" s="186"/>
      <c r="BH48" s="186"/>
      <c r="BI48" s="186"/>
      <c r="BJ48" s="186"/>
      <c r="BK48" s="187"/>
      <c r="BL48" s="187"/>
      <c r="BM48" s="187"/>
      <c r="BN48" s="187"/>
      <c r="BO48" s="188"/>
      <c r="BP48" s="188"/>
      <c r="BQ48" s="188"/>
      <c r="BR48" s="189"/>
      <c r="BS48" s="189"/>
      <c r="BT48" s="189"/>
      <c r="BU48" s="189"/>
      <c r="BV48" s="189"/>
      <c r="BW48" s="189"/>
      <c r="BX48" s="189"/>
      <c r="BY48" s="189"/>
      <c r="BZ48" s="189"/>
      <c r="CA48" s="189"/>
      <c r="CB48" s="189"/>
      <c r="CC48" s="189"/>
      <c r="CD48" s="214"/>
      <c r="CE48" s="132"/>
      <c r="CF48" s="135"/>
      <c r="CG48" s="132"/>
      <c r="CH48" s="135">
        <f>SUM(CH44:CH47)</f>
        <v>28.606400000000001</v>
      </c>
      <c r="CI48" s="190">
        <f>SUM(CI44:CI47)</f>
        <v>28.606400000000001</v>
      </c>
      <c r="CJ48" s="190">
        <f>SUM(CJ44:CJ47)</f>
        <v>9410.0000000000018</v>
      </c>
      <c r="CK48" s="190">
        <f>SUM(CK44:CK47)</f>
        <v>35758.70372678549</v>
      </c>
      <c r="CL48" s="191"/>
      <c r="CM48" s="135">
        <f>SUM(CM44:CM47)</f>
        <v>26.200000000000003</v>
      </c>
      <c r="CN48" s="132"/>
      <c r="CO48" s="132"/>
      <c r="CP48" s="132"/>
      <c r="CQ48" s="132"/>
      <c r="CR48" s="141"/>
      <c r="CT48" s="214"/>
      <c r="CU48" s="214"/>
    </row>
    <row r="49" spans="1:99" s="1" customFormat="1" x14ac:dyDescent="0.25">
      <c r="A49" s="100">
        <v>5868</v>
      </c>
      <c r="B49" s="76" t="str">
        <f>IF(AH49="","",A49&amp;"-"&amp;AH49&amp;"-"&amp;AF49)</f>
        <v>5868-300-1</v>
      </c>
      <c r="C49" s="52">
        <v>8</v>
      </c>
      <c r="D49" s="83" t="s">
        <v>218</v>
      </c>
      <c r="E49" s="83" t="s">
        <v>227</v>
      </c>
      <c r="F49" s="83"/>
      <c r="G49" s="83"/>
      <c r="H49" s="53"/>
      <c r="I49" s="70"/>
      <c r="J49" s="142"/>
      <c r="K49" s="142"/>
      <c r="L49" s="142"/>
      <c r="M49" s="143"/>
      <c r="N49" s="142"/>
      <c r="O49" s="144"/>
      <c r="P49" s="145"/>
      <c r="Q49" s="143"/>
      <c r="R49" s="143"/>
      <c r="S49" s="145"/>
      <c r="T49" s="145"/>
      <c r="U49" s="145"/>
      <c r="V49" s="146"/>
      <c r="W49" s="146"/>
      <c r="X49" s="147"/>
      <c r="Y49" s="146"/>
      <c r="Z49" s="146"/>
      <c r="AA49" s="145"/>
      <c r="AB49" s="145"/>
      <c r="AC49" s="143"/>
      <c r="AD49" s="143"/>
      <c r="AE49" s="147"/>
      <c r="AF49" s="56">
        <v>1</v>
      </c>
      <c r="AG49" s="81">
        <v>44320</v>
      </c>
      <c r="AH49" s="148" t="s">
        <v>272</v>
      </c>
      <c r="AI49" s="53" t="s">
        <v>209</v>
      </c>
      <c r="AJ49" s="53" t="s">
        <v>244</v>
      </c>
      <c r="AK49" s="149">
        <v>0.35069444444444442</v>
      </c>
      <c r="AL49" s="149">
        <v>0.36388888888888887</v>
      </c>
      <c r="AM49" s="149">
        <v>0.50972222222222219</v>
      </c>
      <c r="AN49" s="149">
        <v>0.52430555555555558</v>
      </c>
      <c r="AO49" s="150">
        <f>IF(AN49&lt;AK49,(AN49+1)-AK49,AN49-AK49)</f>
        <v>0.17361111111111116</v>
      </c>
      <c r="AP49" s="245">
        <f>IF(AM49&lt;AL49,(AM49+1)-AL49,AM49-AL49)</f>
        <v>0.14583333333333331</v>
      </c>
      <c r="AQ49" s="151">
        <f>IF(AP49&lt;&gt;0,1,"")</f>
        <v>1</v>
      </c>
      <c r="AR49" s="63">
        <f>IF(AK49&lt;&gt;0,AK49-(6/24)+1440,"")</f>
        <v>1440.1006944444443</v>
      </c>
      <c r="AS49" s="66">
        <v>16.2</v>
      </c>
      <c r="AT49" s="152"/>
      <c r="AU49" s="152"/>
      <c r="AV49" s="66">
        <v>25.3</v>
      </c>
      <c r="AW49" s="66">
        <v>8.1999999999999993</v>
      </c>
      <c r="AX49" s="51">
        <v>84172</v>
      </c>
      <c r="AY49" s="65">
        <f>AX49*0.0004536</f>
        <v>38.180419200000003</v>
      </c>
      <c r="AZ49" s="66"/>
      <c r="BA49" s="68"/>
      <c r="BB49" s="68"/>
      <c r="BC49" s="69"/>
      <c r="BD49" s="70"/>
      <c r="BE49" s="70"/>
      <c r="BF49" s="70"/>
      <c r="BG49" s="70"/>
      <c r="BH49" s="71"/>
      <c r="BI49" s="71"/>
      <c r="BJ49" s="71"/>
      <c r="BK49" s="72"/>
      <c r="BL49" s="73"/>
      <c r="BM49" s="73"/>
      <c r="BN49" s="73"/>
      <c r="BO49" s="74"/>
      <c r="BP49" s="75"/>
      <c r="BQ49" s="74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215">
        <v>36.050699999999999</v>
      </c>
      <c r="CE49" s="51">
        <v>20284</v>
      </c>
      <c r="CF49" s="153">
        <f>((CE49)*0.8)/1000</f>
        <v>16.2272</v>
      </c>
      <c r="CG49" s="51"/>
      <c r="CH49" s="153">
        <f>(((CG49*3.8)*(0.8))/1000)</f>
        <v>0</v>
      </c>
      <c r="CI49" s="154">
        <f>IF(A49="","",IF(CF49=0,CH49,CF49))</f>
        <v>16.2272</v>
      </c>
      <c r="CJ49" s="154">
        <f>IF(A49="","",(CK49/$AY$4))</f>
        <v>5337.7896877459989</v>
      </c>
      <c r="CK49" s="154">
        <f>IF(A49="","",IF(CE49="",(CG49*$AY$4),CE49))</f>
        <v>20284</v>
      </c>
      <c r="CL49" s="64">
        <f>CI49-AS49</f>
        <v>2.7200000000000557E-2</v>
      </c>
      <c r="CM49" s="153">
        <f>AV49-AW49</f>
        <v>17.100000000000001</v>
      </c>
      <c r="CN49" s="155"/>
      <c r="CO49" s="199">
        <v>44320</v>
      </c>
      <c r="CP49" s="200">
        <v>0</v>
      </c>
      <c r="CQ49" s="200">
        <v>0.1423611111111111</v>
      </c>
      <c r="CR49" s="201" t="s">
        <v>523</v>
      </c>
      <c r="CT49" s="228" t="s">
        <v>697</v>
      </c>
      <c r="CU49" s="227"/>
    </row>
    <row r="50" spans="1:99" s="1" customFormat="1" x14ac:dyDescent="0.25">
      <c r="A50" s="100">
        <v>5868</v>
      </c>
      <c r="B50" s="76" t="str">
        <f>IF(AH50="","",A50&amp;"-"&amp;AH50&amp;"-"&amp;AF50)</f>
        <v>5868-301-2</v>
      </c>
      <c r="C50" s="77">
        <v>8</v>
      </c>
      <c r="D50" s="83" t="s">
        <v>218</v>
      </c>
      <c r="E50" s="83" t="s">
        <v>227</v>
      </c>
      <c r="F50" s="83"/>
      <c r="G50" s="83"/>
      <c r="H50" s="76"/>
      <c r="I50" s="76"/>
      <c r="J50" s="156"/>
      <c r="K50" s="156"/>
      <c r="L50" s="156"/>
      <c r="M50" s="157"/>
      <c r="N50" s="156"/>
      <c r="O50" s="158"/>
      <c r="P50" s="159"/>
      <c r="Q50" s="157"/>
      <c r="R50" s="157"/>
      <c r="S50" s="159"/>
      <c r="T50" s="159"/>
      <c r="U50" s="159"/>
      <c r="V50" s="160"/>
      <c r="W50" s="160"/>
      <c r="X50" s="161"/>
      <c r="Y50" s="162"/>
      <c r="Z50" s="162"/>
      <c r="AA50" s="159"/>
      <c r="AB50" s="159"/>
      <c r="AC50" s="157"/>
      <c r="AD50" s="157"/>
      <c r="AE50" s="161"/>
      <c r="AF50" s="80">
        <v>2</v>
      </c>
      <c r="AG50" s="81">
        <v>44320</v>
      </c>
      <c r="AH50" s="82" t="s">
        <v>329</v>
      </c>
      <c r="AI50" s="83" t="s">
        <v>244</v>
      </c>
      <c r="AJ50" s="83" t="s">
        <v>330</v>
      </c>
      <c r="AK50" s="84">
        <v>0.57986111111111105</v>
      </c>
      <c r="AL50" s="84">
        <v>0.6020833333333333</v>
      </c>
      <c r="AM50" s="84">
        <v>0.71388888888888891</v>
      </c>
      <c r="AN50" s="84">
        <v>0.72222222222222221</v>
      </c>
      <c r="AO50" s="163">
        <f>IF(AN50&lt;AK50,(AN50+1)-AK50,AN50-AK50)</f>
        <v>0.14236111111111116</v>
      </c>
      <c r="AP50" s="163">
        <f>IF(AM50&lt;AL50,(AM50+1)-AL50,AM50-AL50)</f>
        <v>0.1118055555555556</v>
      </c>
      <c r="AQ50" s="164">
        <f>IF(AP50&lt;&gt;0,1,"")</f>
        <v>1</v>
      </c>
      <c r="AR50" s="87">
        <f>IF(AK50&lt;&gt;0,AK50-(6/24)+1440,"")</f>
        <v>1440.3298611111111</v>
      </c>
      <c r="AS50" s="254">
        <v>13.57</v>
      </c>
      <c r="AT50" s="165"/>
      <c r="AU50" s="165"/>
      <c r="AV50" s="88">
        <v>21.7</v>
      </c>
      <c r="AW50" s="88">
        <v>7.3</v>
      </c>
      <c r="AX50" s="90" t="s">
        <v>331</v>
      </c>
      <c r="AY50" s="89">
        <f>AX50*0.0004536</f>
        <v>43.178637600000002</v>
      </c>
      <c r="AZ50" s="88"/>
      <c r="BA50" s="92"/>
      <c r="BB50" s="92"/>
      <c r="BC50" s="80"/>
      <c r="BD50" s="93"/>
      <c r="BE50" s="93"/>
      <c r="BF50" s="93"/>
      <c r="BG50" s="93"/>
      <c r="BH50" s="94"/>
      <c r="BI50" s="94"/>
      <c r="BJ50" s="94"/>
      <c r="BK50" s="95"/>
      <c r="BL50" s="96"/>
      <c r="BM50" s="96"/>
      <c r="BN50" s="96"/>
      <c r="BO50" s="97"/>
      <c r="BP50" s="98"/>
      <c r="BQ50" s="97"/>
      <c r="BR50" s="76"/>
      <c r="BS50" s="76"/>
      <c r="BT50" s="76"/>
      <c r="BU50" s="76"/>
      <c r="BV50" s="76"/>
      <c r="BW50" s="76"/>
      <c r="BX50" s="76"/>
      <c r="BY50" s="76"/>
      <c r="BZ50" s="76"/>
      <c r="CA50" s="76"/>
      <c r="CB50" s="76"/>
      <c r="CC50" s="76"/>
      <c r="CD50" s="212">
        <v>40.963999999999999</v>
      </c>
      <c r="CE50" s="76"/>
      <c r="CF50" s="166">
        <f>((CE50)*0.8)/1000</f>
        <v>0</v>
      </c>
      <c r="CG50" s="76">
        <v>4463</v>
      </c>
      <c r="CH50" s="166">
        <f>(((CG50*3.8)*(0.8))/1000)</f>
        <v>13.567519999999998</v>
      </c>
      <c r="CI50" s="167">
        <f>IF(A50="","",IF(CF50=0,CH50,CF50))</f>
        <v>13.567519999999998</v>
      </c>
      <c r="CJ50" s="167">
        <f>IF(A50="","",(CK50/$AY$4))</f>
        <v>4463</v>
      </c>
      <c r="CK50" s="167">
        <f>IF(A50="","",IF(CE50="",(CG50*$AY$4),CE50))</f>
        <v>16959.733765424404</v>
      </c>
      <c r="CL50" s="255">
        <f>CI50-AS50</f>
        <v>-2.4800000000020361E-3</v>
      </c>
      <c r="CM50" s="166">
        <f>AV50-AW50</f>
        <v>14.399999999999999</v>
      </c>
      <c r="CN50" s="168"/>
      <c r="CO50" s="81"/>
      <c r="CP50" s="192"/>
      <c r="CQ50" s="192"/>
      <c r="CR50" s="169"/>
      <c r="CT50" s="83" t="s">
        <v>697</v>
      </c>
      <c r="CU50" s="76"/>
    </row>
    <row r="51" spans="1:99" s="1" customFormat="1" ht="13.8" thickBot="1" x14ac:dyDescent="0.3">
      <c r="A51" s="100">
        <v>5868</v>
      </c>
      <c r="B51" s="76" t="str">
        <f>IF(AH51="","",A51&amp;"-"&amp;AH51&amp;"-"&amp;AF51)</f>
        <v>5868-301-3</v>
      </c>
      <c r="C51" s="77">
        <v>8</v>
      </c>
      <c r="D51" s="83" t="s">
        <v>218</v>
      </c>
      <c r="E51" s="83" t="s">
        <v>227</v>
      </c>
      <c r="F51" s="83"/>
      <c r="G51" s="83"/>
      <c r="H51" s="76"/>
      <c r="I51" s="76"/>
      <c r="J51" s="156"/>
      <c r="K51" s="156"/>
      <c r="L51" s="156"/>
      <c r="M51" s="157"/>
      <c r="N51" s="156"/>
      <c r="O51" s="158"/>
      <c r="P51" s="159"/>
      <c r="Q51" s="157"/>
      <c r="R51" s="157"/>
      <c r="S51" s="159"/>
      <c r="T51" s="159"/>
      <c r="U51" s="159"/>
      <c r="V51" s="160"/>
      <c r="W51" s="160"/>
      <c r="X51" s="161"/>
      <c r="Y51" s="162"/>
      <c r="Z51" s="162"/>
      <c r="AA51" s="159"/>
      <c r="AB51" s="159"/>
      <c r="AC51" s="157"/>
      <c r="AD51" s="157"/>
      <c r="AE51" s="161"/>
      <c r="AF51" s="80">
        <v>3</v>
      </c>
      <c r="AG51" s="81">
        <v>44320</v>
      </c>
      <c r="AH51" s="82" t="s">
        <v>329</v>
      </c>
      <c r="AI51" s="83" t="s">
        <v>330</v>
      </c>
      <c r="AJ51" s="83" t="s">
        <v>209</v>
      </c>
      <c r="AK51" s="84">
        <v>0.75694444444444453</v>
      </c>
      <c r="AL51" s="84">
        <v>0.77222222222222225</v>
      </c>
      <c r="AM51" s="84">
        <v>0.8125</v>
      </c>
      <c r="AN51" s="84">
        <v>0.81597222222222221</v>
      </c>
      <c r="AO51" s="163">
        <f>IF(AN51&lt;AK51,(AN51+1)-AK51,AN51-AK51)</f>
        <v>5.9027777777777679E-2</v>
      </c>
      <c r="AP51" s="163">
        <f>IF(AM51&lt;AL51,(AM51+1)-AL51,AM51-AL51)</f>
        <v>4.0277777777777746E-2</v>
      </c>
      <c r="AQ51" s="164">
        <f>IF(AP51&lt;&gt;0,1,"")</f>
        <v>1</v>
      </c>
      <c r="AR51" s="87">
        <f>IF(AK51&lt;&gt;0,AK51-(6/24)+1440,"")</f>
        <v>1440.5069444444443</v>
      </c>
      <c r="AS51" s="88">
        <v>5.9</v>
      </c>
      <c r="AT51" s="89"/>
      <c r="AU51" s="89"/>
      <c r="AV51" s="88">
        <v>13</v>
      </c>
      <c r="AW51" s="254">
        <v>7.9</v>
      </c>
      <c r="AX51" s="90" t="s">
        <v>332</v>
      </c>
      <c r="AY51" s="89">
        <f>AX51*0.0004536</f>
        <v>35.641620000000003</v>
      </c>
      <c r="AZ51" s="88"/>
      <c r="BA51" s="92"/>
      <c r="BB51" s="92"/>
      <c r="BC51" s="80"/>
      <c r="BD51" s="93"/>
      <c r="BE51" s="93"/>
      <c r="BF51" s="93"/>
      <c r="BG51" s="93"/>
      <c r="BH51" s="94"/>
      <c r="BI51" s="94"/>
      <c r="BJ51" s="94"/>
      <c r="BK51" s="95"/>
      <c r="BL51" s="96"/>
      <c r="BM51" s="96"/>
      <c r="BN51" s="96"/>
      <c r="BO51" s="97"/>
      <c r="BP51" s="98"/>
      <c r="BQ51" s="97"/>
      <c r="BR51" s="76"/>
      <c r="BS51" s="76"/>
      <c r="BT51" s="76"/>
      <c r="BU51" s="76"/>
      <c r="BV51" s="76"/>
      <c r="BW51" s="76"/>
      <c r="BX51" s="76"/>
      <c r="BY51" s="76"/>
      <c r="BZ51" s="76"/>
      <c r="CA51" s="76"/>
      <c r="CB51" s="76"/>
      <c r="CC51" s="76"/>
      <c r="CD51" s="212">
        <f>22.351+12.019</f>
        <v>34.369999999999997</v>
      </c>
      <c r="CE51" s="76">
        <v>7492</v>
      </c>
      <c r="CF51" s="166">
        <f>((CE51)*0.8)/1000</f>
        <v>5.9936000000000007</v>
      </c>
      <c r="CG51" s="76"/>
      <c r="CH51" s="166">
        <f>(((CG51*3.8)*(0.8))/1000)</f>
        <v>0</v>
      </c>
      <c r="CI51" s="167">
        <f>IF(A51="","",IF(CF51=0,CH51,CF51))</f>
        <v>5.9936000000000007</v>
      </c>
      <c r="CJ51" s="167">
        <f>IF(A51="","",(CK51/$AY$4))</f>
        <v>1971.5401469430597</v>
      </c>
      <c r="CK51" s="167">
        <f>IF(A51="","",IF(CE51="",(CG51*$AY$4),CE51))</f>
        <v>7492</v>
      </c>
      <c r="CL51" s="230">
        <f>CI51-AS51</f>
        <v>9.360000000000035E-2</v>
      </c>
      <c r="CM51" s="166">
        <f>AV51-AW51</f>
        <v>5.0999999999999996</v>
      </c>
      <c r="CN51" s="168" t="s">
        <v>333</v>
      </c>
      <c r="CO51" s="81">
        <v>44320</v>
      </c>
      <c r="CP51" s="192">
        <v>0.60763888888888895</v>
      </c>
      <c r="CQ51" s="192">
        <v>0.64236111111111105</v>
      </c>
      <c r="CR51" s="169" t="s">
        <v>522</v>
      </c>
      <c r="CT51" s="83" t="s">
        <v>697</v>
      </c>
      <c r="CU51" s="76"/>
    </row>
    <row r="52" spans="1:99" s="1" customFormat="1" ht="13.8" hidden="1" thickBot="1" x14ac:dyDescent="0.3">
      <c r="A52" s="100"/>
      <c r="B52" s="76" t="s">
        <v>142</v>
      </c>
      <c r="C52" s="77"/>
      <c r="D52" s="83"/>
      <c r="E52" s="83"/>
      <c r="F52" s="83"/>
      <c r="G52" s="83"/>
      <c r="H52" s="76"/>
      <c r="I52" s="76"/>
      <c r="J52" s="156"/>
      <c r="K52" s="156"/>
      <c r="L52" s="156"/>
      <c r="M52" s="157"/>
      <c r="N52" s="156"/>
      <c r="O52" s="158"/>
      <c r="P52" s="159"/>
      <c r="Q52" s="157"/>
      <c r="R52" s="157"/>
      <c r="S52" s="159"/>
      <c r="T52" s="159"/>
      <c r="U52" s="159"/>
      <c r="V52" s="160"/>
      <c r="W52" s="160"/>
      <c r="X52" s="161"/>
      <c r="Y52" s="162"/>
      <c r="Z52" s="162"/>
      <c r="AA52" s="159"/>
      <c r="AB52" s="159"/>
      <c r="AC52" s="157"/>
      <c r="AD52" s="157"/>
      <c r="AE52" s="161"/>
      <c r="AF52" s="102">
        <v>4</v>
      </c>
      <c r="AG52" s="103"/>
      <c r="AH52" s="104"/>
      <c r="AI52" s="105"/>
      <c r="AJ52" s="106"/>
      <c r="AK52" s="107"/>
      <c r="AL52" s="107"/>
      <c r="AM52" s="107"/>
      <c r="AN52" s="107"/>
      <c r="AO52" s="170">
        <f>IF(AN52&lt;AK52,(AN52+1)-AK52,AN52-AK52)</f>
        <v>0</v>
      </c>
      <c r="AP52" s="170">
        <f>IF(AM52&lt;AL52,(AM52+1)-AL52,AM52-AL52)</f>
        <v>0</v>
      </c>
      <c r="AQ52" s="171" t="str">
        <f>IF(AP52&lt;&gt;0,1,"")</f>
        <v/>
      </c>
      <c r="AR52" s="110" t="str">
        <f>IF(AK52&lt;&gt;0,AK52-(6/24)+1440,"")</f>
        <v/>
      </c>
      <c r="AS52" s="111"/>
      <c r="AT52" s="112"/>
      <c r="AU52" s="112"/>
      <c r="AV52" s="111"/>
      <c r="AW52" s="111"/>
      <c r="AX52" s="240"/>
      <c r="AY52" s="112">
        <f>AX52*0.0004536</f>
        <v>0</v>
      </c>
      <c r="AZ52" s="111"/>
      <c r="BA52" s="115"/>
      <c r="BB52" s="115"/>
      <c r="BC52" s="102"/>
      <c r="BD52" s="116"/>
      <c r="BE52" s="116"/>
      <c r="BF52" s="116"/>
      <c r="BG52" s="116"/>
      <c r="BH52" s="117"/>
      <c r="BI52" s="117"/>
      <c r="BJ52" s="117"/>
      <c r="BK52" s="118"/>
      <c r="BL52" s="119"/>
      <c r="BM52" s="119"/>
      <c r="BN52" s="119"/>
      <c r="BO52" s="120"/>
      <c r="BP52" s="121"/>
      <c r="BQ52" s="120"/>
      <c r="BR52" s="122"/>
      <c r="BS52" s="122"/>
      <c r="BT52" s="122"/>
      <c r="BU52" s="122"/>
      <c r="BV52" s="122"/>
      <c r="BW52" s="122"/>
      <c r="BX52" s="122"/>
      <c r="BY52" s="122"/>
      <c r="BZ52" s="122"/>
      <c r="CA52" s="122"/>
      <c r="CB52" s="122"/>
      <c r="CC52" s="122"/>
      <c r="CD52" s="213"/>
      <c r="CE52" s="122"/>
      <c r="CF52" s="172">
        <f>((CE52)*0.8)/1000</f>
        <v>0</v>
      </c>
      <c r="CG52" s="122"/>
      <c r="CH52" s="172">
        <f>(((CG52*3.8)*(0.8))/1000)</f>
        <v>0</v>
      </c>
      <c r="CI52" s="173" t="str">
        <f>IF(A52="","",IF(CF52=0,CH52,CF52))</f>
        <v/>
      </c>
      <c r="CJ52" s="173" t="str">
        <f>IF(A52="","",(CK52/$AY$4))</f>
        <v/>
      </c>
      <c r="CK52" s="173" t="str">
        <f>IF(A52="","",IF(CE52="",(CG52*$AY$4),CE52))</f>
        <v/>
      </c>
      <c r="CL52" s="99"/>
      <c r="CM52" s="172">
        <f>AV52-AW52</f>
        <v>0</v>
      </c>
      <c r="CN52" s="241"/>
      <c r="CO52" s="202"/>
      <c r="CP52" s="203"/>
      <c r="CQ52" s="203"/>
      <c r="CR52" s="204"/>
      <c r="CT52" s="83"/>
      <c r="CU52" s="76"/>
    </row>
    <row r="53" spans="1:99" s="1" customFormat="1" ht="13.8" hidden="1" thickBot="1" x14ac:dyDescent="0.3">
      <c r="A53" s="124"/>
      <c r="B53" s="125" t="str">
        <f>IF(AH53="","",A53&amp;"-"&amp;AH53&amp;"-"&amp;AF53)</f>
        <v/>
      </c>
      <c r="C53" s="126"/>
      <c r="D53" s="127"/>
      <c r="E53" s="127"/>
      <c r="F53" s="127"/>
      <c r="G53" s="127"/>
      <c r="H53" s="127"/>
      <c r="I53" s="128"/>
      <c r="J53" s="174"/>
      <c r="K53" s="174"/>
      <c r="L53" s="174"/>
      <c r="M53" s="175"/>
      <c r="N53" s="174"/>
      <c r="O53" s="176"/>
      <c r="P53" s="177"/>
      <c r="Q53" s="175"/>
      <c r="R53" s="175"/>
      <c r="S53" s="177"/>
      <c r="T53" s="177"/>
      <c r="U53" s="177"/>
      <c r="V53" s="178"/>
      <c r="W53" s="178"/>
      <c r="X53" s="179"/>
      <c r="Y53" s="180"/>
      <c r="Z53" s="180"/>
      <c r="AA53" s="177"/>
      <c r="AB53" s="177"/>
      <c r="AC53" s="175"/>
      <c r="AD53" s="175"/>
      <c r="AE53" s="181"/>
      <c r="AF53" s="238" t="s">
        <v>141</v>
      </c>
      <c r="AG53" s="239"/>
      <c r="AH53" s="182"/>
      <c r="AI53" s="132"/>
      <c r="AJ53" s="132"/>
      <c r="AK53" s="132"/>
      <c r="AL53" s="132"/>
      <c r="AM53" s="132"/>
      <c r="AN53" s="133"/>
      <c r="AO53" s="133">
        <f>SUM(AO49:AO52)</f>
        <v>0.375</v>
      </c>
      <c r="AP53" s="133">
        <f>SUM(AP49:AP52)</f>
        <v>0.29791666666666666</v>
      </c>
      <c r="AQ53" s="134">
        <f>SUM(AQ49:AQ52)</f>
        <v>3</v>
      </c>
      <c r="AR53" s="134"/>
      <c r="AS53" s="135"/>
      <c r="AT53" s="135"/>
      <c r="AU53" s="135"/>
      <c r="AV53" s="135"/>
      <c r="AW53" s="135"/>
      <c r="AX53" s="136"/>
      <c r="AY53" s="135"/>
      <c r="AZ53" s="183"/>
      <c r="BA53" s="184"/>
      <c r="BB53" s="184"/>
      <c r="BC53" s="185"/>
      <c r="BD53" s="185"/>
      <c r="BE53" s="185"/>
      <c r="BF53" s="186"/>
      <c r="BG53" s="186"/>
      <c r="BH53" s="186"/>
      <c r="BI53" s="186"/>
      <c r="BJ53" s="186"/>
      <c r="BK53" s="187"/>
      <c r="BL53" s="187"/>
      <c r="BM53" s="187"/>
      <c r="BN53" s="187"/>
      <c r="BO53" s="188"/>
      <c r="BP53" s="188"/>
      <c r="BQ53" s="188"/>
      <c r="BR53" s="189"/>
      <c r="BS53" s="189"/>
      <c r="BT53" s="189"/>
      <c r="BU53" s="189"/>
      <c r="BV53" s="189"/>
      <c r="BW53" s="189"/>
      <c r="BX53" s="189"/>
      <c r="BY53" s="189"/>
      <c r="BZ53" s="189"/>
      <c r="CA53" s="189"/>
      <c r="CB53" s="189"/>
      <c r="CC53" s="189"/>
      <c r="CD53" s="214"/>
      <c r="CE53" s="132"/>
      <c r="CF53" s="135"/>
      <c r="CG53" s="132"/>
      <c r="CH53" s="135">
        <f>SUM(CH49:CH52)</f>
        <v>13.567519999999998</v>
      </c>
      <c r="CI53" s="190">
        <f>SUM(CI49:CI52)</f>
        <v>35.788319999999999</v>
      </c>
      <c r="CJ53" s="190">
        <f>SUM(CJ49:CJ52)</f>
        <v>11772.329834689059</v>
      </c>
      <c r="CK53" s="190">
        <f>SUM(CK49:CK52)</f>
        <v>44735.733765424404</v>
      </c>
      <c r="CL53" s="191"/>
      <c r="CM53" s="135">
        <f>SUM(CM49:CM52)</f>
        <v>36.6</v>
      </c>
      <c r="CN53" s="132"/>
      <c r="CO53" s="132"/>
      <c r="CP53" s="132"/>
      <c r="CQ53" s="132"/>
      <c r="CR53" s="141"/>
      <c r="CT53" s="214"/>
      <c r="CU53" s="214"/>
    </row>
    <row r="54" spans="1:99" s="1" customFormat="1" x14ac:dyDescent="0.25">
      <c r="A54" s="100">
        <v>5869</v>
      </c>
      <c r="B54" s="76" t="str">
        <f>IF(AH54="","",A54&amp;"-"&amp;AH54&amp;"-"&amp;AF54)</f>
        <v>5869-302-1</v>
      </c>
      <c r="C54" s="52">
        <v>10</v>
      </c>
      <c r="D54" s="83" t="s">
        <v>380</v>
      </c>
      <c r="E54" s="83" t="s">
        <v>381</v>
      </c>
      <c r="F54" s="83"/>
      <c r="G54" s="83"/>
      <c r="H54" s="53"/>
      <c r="I54" s="70"/>
      <c r="J54" s="142"/>
      <c r="K54" s="142"/>
      <c r="L54" s="142"/>
      <c r="M54" s="143"/>
      <c r="N54" s="142"/>
      <c r="O54" s="144"/>
      <c r="P54" s="145"/>
      <c r="Q54" s="143"/>
      <c r="R54" s="143"/>
      <c r="S54" s="145"/>
      <c r="T54" s="145"/>
      <c r="U54" s="145"/>
      <c r="V54" s="146"/>
      <c r="W54" s="146"/>
      <c r="X54" s="147"/>
      <c r="Y54" s="146"/>
      <c r="Z54" s="146"/>
      <c r="AA54" s="145"/>
      <c r="AB54" s="145"/>
      <c r="AC54" s="143"/>
      <c r="AD54" s="143"/>
      <c r="AE54" s="147"/>
      <c r="AF54" s="56">
        <v>1</v>
      </c>
      <c r="AG54" s="81">
        <v>44320</v>
      </c>
      <c r="AH54" s="148" t="s">
        <v>382</v>
      </c>
      <c r="AI54" s="53" t="s">
        <v>209</v>
      </c>
      <c r="AJ54" s="53" t="s">
        <v>244</v>
      </c>
      <c r="AK54" s="149">
        <v>0.91666666666666663</v>
      </c>
      <c r="AL54" s="149">
        <v>0.94444444444444453</v>
      </c>
      <c r="AM54" s="149">
        <v>8.3333333333333329E-2</v>
      </c>
      <c r="AN54" s="149">
        <v>0.1076388888888889</v>
      </c>
      <c r="AO54" s="150">
        <f>IF(AN54&lt;AK54,(AN54+1)-AK54,AN54-AK54)</f>
        <v>0.19097222222222221</v>
      </c>
      <c r="AP54" s="245">
        <f>IF(AM54&lt;AL54,(AM54+1)-AL54,AM54-AL54)</f>
        <v>0.13888888888888873</v>
      </c>
      <c r="AQ54" s="151">
        <f>IF(AP54&lt;&gt;0,1,"")</f>
        <v>1</v>
      </c>
      <c r="AR54" s="63">
        <f>IF(AK54&lt;&gt;0,AK54-(6/24)+1440,"")</f>
        <v>1440.6666666666667</v>
      </c>
      <c r="AS54" s="66">
        <v>14.7</v>
      </c>
      <c r="AT54" s="152"/>
      <c r="AU54" s="152"/>
      <c r="AV54" s="66">
        <v>22.1</v>
      </c>
      <c r="AW54" s="66">
        <v>6.2</v>
      </c>
      <c r="AX54" s="51">
        <v>69965</v>
      </c>
      <c r="AY54" s="65">
        <f>AX54*0.0004536</f>
        <v>31.736124</v>
      </c>
      <c r="AZ54" s="66"/>
      <c r="BA54" s="68"/>
      <c r="BB54" s="68"/>
      <c r="BC54" s="69"/>
      <c r="BD54" s="70"/>
      <c r="BE54" s="70"/>
      <c r="BF54" s="70"/>
      <c r="BG54" s="70"/>
      <c r="BH54" s="71"/>
      <c r="BI54" s="71"/>
      <c r="BJ54" s="71"/>
      <c r="BK54" s="72"/>
      <c r="BL54" s="73"/>
      <c r="BM54" s="73"/>
      <c r="BN54" s="73"/>
      <c r="BO54" s="74"/>
      <c r="BP54" s="75"/>
      <c r="BQ54" s="74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215">
        <v>29.488900000000001</v>
      </c>
      <c r="CE54" s="76">
        <v>18401</v>
      </c>
      <c r="CF54" s="153">
        <f>((CE54)*0.8)/1000</f>
        <v>14.720800000000001</v>
      </c>
      <c r="CG54" s="51"/>
      <c r="CH54" s="153">
        <f>(((CG54*3.8)*(0.8))/1000)</f>
        <v>0</v>
      </c>
      <c r="CI54" s="154">
        <f>IF(A54="","",IF(CF54=0,CH54,CF54))</f>
        <v>14.720800000000001</v>
      </c>
      <c r="CJ54" s="154">
        <f>IF(A54="","",(CK54/$AY$4))</f>
        <v>4842.2731238520073</v>
      </c>
      <c r="CK54" s="154">
        <f>IF(A54="","",IF(CE54="",(CG54*$AY$4),CE54))</f>
        <v>18401</v>
      </c>
      <c r="CL54" s="242">
        <f>CI54-AS54</f>
        <v>2.0800000000001262E-2</v>
      </c>
      <c r="CM54" s="153">
        <f>AV54-AW54</f>
        <v>15.900000000000002</v>
      </c>
      <c r="CN54" s="155"/>
      <c r="CO54" s="199">
        <v>44320</v>
      </c>
      <c r="CP54" s="200">
        <v>0.64583333333333337</v>
      </c>
      <c r="CQ54" s="200">
        <v>0.70833333333333337</v>
      </c>
      <c r="CR54" s="201" t="s">
        <v>523</v>
      </c>
      <c r="CT54" s="228" t="s">
        <v>697</v>
      </c>
      <c r="CU54" s="227"/>
    </row>
    <row r="55" spans="1:99" s="1" customFormat="1" ht="13.8" thickBot="1" x14ac:dyDescent="0.3">
      <c r="A55" s="100">
        <v>5869</v>
      </c>
      <c r="B55" s="76" t="str">
        <f>IF(AH55="","",A55&amp;"-"&amp;AH55&amp;"-"&amp;AF55)</f>
        <v>5869-303-2</v>
      </c>
      <c r="C55" s="77">
        <v>10</v>
      </c>
      <c r="D55" s="83" t="s">
        <v>380</v>
      </c>
      <c r="E55" s="83" t="s">
        <v>381</v>
      </c>
      <c r="F55" s="83"/>
      <c r="G55" s="83"/>
      <c r="H55" s="76"/>
      <c r="I55" s="76"/>
      <c r="J55" s="156"/>
      <c r="K55" s="156"/>
      <c r="L55" s="156"/>
      <c r="M55" s="157"/>
      <c r="N55" s="156"/>
      <c r="O55" s="158"/>
      <c r="P55" s="159"/>
      <c r="Q55" s="157"/>
      <c r="R55" s="157"/>
      <c r="S55" s="159"/>
      <c r="T55" s="159"/>
      <c r="U55" s="159"/>
      <c r="V55" s="160"/>
      <c r="W55" s="160"/>
      <c r="X55" s="161"/>
      <c r="Y55" s="162"/>
      <c r="Z55" s="162"/>
      <c r="AA55" s="159"/>
      <c r="AB55" s="159"/>
      <c r="AC55" s="157"/>
      <c r="AD55" s="157"/>
      <c r="AE55" s="161"/>
      <c r="AF55" s="80">
        <v>2</v>
      </c>
      <c r="AG55" s="81">
        <v>44321</v>
      </c>
      <c r="AH55" s="82" t="s">
        <v>243</v>
      </c>
      <c r="AI55" s="83" t="s">
        <v>244</v>
      </c>
      <c r="AJ55" s="83" t="s">
        <v>209</v>
      </c>
      <c r="AK55" s="84">
        <v>0.14930555555555555</v>
      </c>
      <c r="AL55" s="84">
        <v>0.16666666666666666</v>
      </c>
      <c r="AM55" s="84">
        <v>0.28819444444444448</v>
      </c>
      <c r="AN55" s="84">
        <v>0.30208333333333331</v>
      </c>
      <c r="AO55" s="163">
        <f>IF(AN55&lt;AK55,(AN55+1)-AK55,AN55-AK55)</f>
        <v>0.15277777777777776</v>
      </c>
      <c r="AP55" s="163">
        <f>IF(AM55&lt;AL55,(AM55+1)-AL55,AM55-AL55)</f>
        <v>0.12152777777777782</v>
      </c>
      <c r="AQ55" s="164">
        <f>IF(AP55&lt;&gt;0,1,"")</f>
        <v>1</v>
      </c>
      <c r="AR55" s="87">
        <f>IF(AK55&lt;&gt;0,AK55-(6/24)+1440,"")</f>
        <v>1439.8993055555557</v>
      </c>
      <c r="AS55" s="88">
        <v>17.2</v>
      </c>
      <c r="AT55" s="165"/>
      <c r="AU55" s="165"/>
      <c r="AV55" s="88">
        <v>23.4</v>
      </c>
      <c r="AW55" s="88">
        <v>7.6</v>
      </c>
      <c r="AX55" s="90" t="s">
        <v>383</v>
      </c>
      <c r="AY55" s="89">
        <f>AX55*0.0004536</f>
        <v>43.209935999999999</v>
      </c>
      <c r="AZ55" s="88"/>
      <c r="BA55" s="92"/>
      <c r="BB55" s="92"/>
      <c r="BC55" s="80"/>
      <c r="BD55" s="93"/>
      <c r="BE55" s="93"/>
      <c r="BF55" s="93"/>
      <c r="BG55" s="93"/>
      <c r="BH55" s="94"/>
      <c r="BI55" s="94"/>
      <c r="BJ55" s="94"/>
      <c r="BK55" s="95"/>
      <c r="BL55" s="96"/>
      <c r="BM55" s="96"/>
      <c r="BN55" s="96"/>
      <c r="BO55" s="97"/>
      <c r="BP55" s="98"/>
      <c r="BQ55" s="97"/>
      <c r="BR55" s="76"/>
      <c r="BS55" s="76"/>
      <c r="BT55" s="76"/>
      <c r="BU55" s="76"/>
      <c r="BV55" s="76"/>
      <c r="BW55" s="76"/>
      <c r="BX55" s="76"/>
      <c r="BY55" s="76"/>
      <c r="BZ55" s="76"/>
      <c r="CA55" s="76"/>
      <c r="CB55" s="76"/>
      <c r="CC55" s="76"/>
      <c r="CD55" s="275">
        <v>43.3</v>
      </c>
      <c r="CE55" s="76"/>
      <c r="CF55" s="166">
        <f>((CE55)*0.8)/1000</f>
        <v>0</v>
      </c>
      <c r="CG55" s="76">
        <v>5683</v>
      </c>
      <c r="CH55" s="166">
        <f>(((CG55*3.8)*(0.8))/1000)</f>
        <v>17.276319999999998</v>
      </c>
      <c r="CI55" s="167">
        <f>IF(A55="","",IF(CF55=0,CH55,CF55))</f>
        <v>17.276319999999998</v>
      </c>
      <c r="CJ55" s="167">
        <f>IF(A55="","",(CK55/$AY$4))</f>
        <v>5683</v>
      </c>
      <c r="CK55" s="167">
        <f>IF(A55="","",IF(CE55="",(CG55*$AY$4),CE55))</f>
        <v>21595.825003116042</v>
      </c>
      <c r="CL55" s="230">
        <f>CI55-AS55</f>
        <v>7.6319999999999055E-2</v>
      </c>
      <c r="CM55" s="166">
        <f>AV55-AW55</f>
        <v>15.799999999999999</v>
      </c>
      <c r="CN55" s="168"/>
      <c r="CO55" s="81">
        <v>44321</v>
      </c>
      <c r="CP55" s="192">
        <v>9.375E-2</v>
      </c>
      <c r="CQ55" s="192">
        <v>0.14930555555555555</v>
      </c>
      <c r="CR55" s="169" t="s">
        <v>522</v>
      </c>
      <c r="CT55" s="83" t="s">
        <v>697</v>
      </c>
      <c r="CU55" s="76"/>
    </row>
    <row r="56" spans="1:99" s="1" customFormat="1" ht="13.8" hidden="1" thickBot="1" x14ac:dyDescent="0.3">
      <c r="A56" s="100"/>
      <c r="B56" s="76" t="s">
        <v>142</v>
      </c>
      <c r="C56" s="77"/>
      <c r="D56" s="83"/>
      <c r="E56" s="83"/>
      <c r="F56" s="83"/>
      <c r="G56" s="83"/>
      <c r="H56" s="76"/>
      <c r="I56" s="76"/>
      <c r="J56" s="156"/>
      <c r="K56" s="156"/>
      <c r="L56" s="156"/>
      <c r="M56" s="157"/>
      <c r="N56" s="156"/>
      <c r="O56" s="158"/>
      <c r="P56" s="159"/>
      <c r="Q56" s="157"/>
      <c r="R56" s="157"/>
      <c r="S56" s="159"/>
      <c r="T56" s="159"/>
      <c r="U56" s="159"/>
      <c r="V56" s="160"/>
      <c r="W56" s="160"/>
      <c r="X56" s="161"/>
      <c r="Y56" s="162"/>
      <c r="Z56" s="162"/>
      <c r="AA56" s="159"/>
      <c r="AB56" s="159"/>
      <c r="AC56" s="157"/>
      <c r="AD56" s="157"/>
      <c r="AE56" s="161"/>
      <c r="AF56" s="80">
        <v>3</v>
      </c>
      <c r="AG56" s="81"/>
      <c r="AH56" s="82"/>
      <c r="AI56" s="83"/>
      <c r="AJ56" s="83"/>
      <c r="AK56" s="84"/>
      <c r="AL56" s="84"/>
      <c r="AM56" s="84"/>
      <c r="AN56" s="84"/>
      <c r="AO56" s="163">
        <f>IF(AN56&lt;AK56,(AN56+1)-AK56,AN56-AK56)</f>
        <v>0</v>
      </c>
      <c r="AP56" s="163">
        <f>IF(AM56&lt;AL56,(AM56+1)-AL56,AM56-AL56)</f>
        <v>0</v>
      </c>
      <c r="AQ56" s="164" t="str">
        <f>IF(AP56&lt;&gt;0,1,"")</f>
        <v/>
      </c>
      <c r="AR56" s="87" t="str">
        <f>IF(AK56&lt;&gt;0,AK56-(6/24)+1440,"")</f>
        <v/>
      </c>
      <c r="AS56" s="88"/>
      <c r="AT56" s="89"/>
      <c r="AU56" s="89"/>
      <c r="AV56" s="88"/>
      <c r="AW56" s="88"/>
      <c r="AX56" s="90"/>
      <c r="AY56" s="89">
        <f>AX56*0.0004536</f>
        <v>0</v>
      </c>
      <c r="AZ56" s="88"/>
      <c r="BA56" s="92"/>
      <c r="BB56" s="92"/>
      <c r="BC56" s="80"/>
      <c r="BD56" s="93"/>
      <c r="BE56" s="93"/>
      <c r="BF56" s="93"/>
      <c r="BG56" s="93"/>
      <c r="BH56" s="94"/>
      <c r="BI56" s="94"/>
      <c r="BJ56" s="94"/>
      <c r="BK56" s="95"/>
      <c r="BL56" s="96"/>
      <c r="BM56" s="96"/>
      <c r="BN56" s="96"/>
      <c r="BO56" s="97"/>
      <c r="BP56" s="98"/>
      <c r="BQ56" s="97"/>
      <c r="BR56" s="76"/>
      <c r="BS56" s="76"/>
      <c r="BT56" s="76"/>
      <c r="BU56" s="76"/>
      <c r="BV56" s="76"/>
      <c r="BW56" s="76"/>
      <c r="BX56" s="76"/>
      <c r="BY56" s="76"/>
      <c r="BZ56" s="76"/>
      <c r="CA56" s="76"/>
      <c r="CB56" s="76"/>
      <c r="CC56" s="76"/>
      <c r="CD56" s="212"/>
      <c r="CE56" s="76"/>
      <c r="CF56" s="166">
        <f>((CE56)*0.8)/1000</f>
        <v>0</v>
      </c>
      <c r="CG56" s="76"/>
      <c r="CH56" s="166">
        <f>(((CG56*3.8)*(0.8))/1000)</f>
        <v>0</v>
      </c>
      <c r="CI56" s="167" t="str">
        <f>IF(A56="","",IF(CF56=0,CH56,CF56))</f>
        <v/>
      </c>
      <c r="CJ56" s="167" t="str">
        <f>IF(A56="","",(CK56/$AY$4))</f>
        <v/>
      </c>
      <c r="CK56" s="167" t="str">
        <f>IF(A56="","",IF(CE56="",(CG56*$AY$4),CE56))</f>
        <v/>
      </c>
      <c r="CL56" s="230"/>
      <c r="CM56" s="166">
        <f>AV56-AW56</f>
        <v>0</v>
      </c>
      <c r="CN56" s="168"/>
      <c r="CO56" s="81"/>
      <c r="CP56" s="192"/>
      <c r="CQ56" s="192"/>
      <c r="CR56" s="169"/>
      <c r="CT56" s="83"/>
      <c r="CU56" s="76"/>
    </row>
    <row r="57" spans="1:99" s="1" customFormat="1" ht="13.8" hidden="1" thickBot="1" x14ac:dyDescent="0.3">
      <c r="A57" s="100"/>
      <c r="B57" s="76" t="str">
        <f>IF(AH57="","",A57&amp;"-"&amp;AH57&amp;"-"&amp;AF57)</f>
        <v/>
      </c>
      <c r="C57" s="77"/>
      <c r="D57" s="83"/>
      <c r="E57" s="83"/>
      <c r="F57" s="83"/>
      <c r="G57" s="83"/>
      <c r="H57" s="76"/>
      <c r="I57" s="76"/>
      <c r="J57" s="156"/>
      <c r="K57" s="156"/>
      <c r="L57" s="156"/>
      <c r="M57" s="157"/>
      <c r="N57" s="156"/>
      <c r="O57" s="158"/>
      <c r="P57" s="159"/>
      <c r="Q57" s="157"/>
      <c r="R57" s="157"/>
      <c r="S57" s="159"/>
      <c r="T57" s="159"/>
      <c r="U57" s="159"/>
      <c r="V57" s="160"/>
      <c r="W57" s="160"/>
      <c r="X57" s="161"/>
      <c r="Y57" s="162"/>
      <c r="Z57" s="162"/>
      <c r="AA57" s="159"/>
      <c r="AB57" s="159"/>
      <c r="AC57" s="157"/>
      <c r="AD57" s="157"/>
      <c r="AE57" s="161"/>
      <c r="AF57" s="102">
        <v>4</v>
      </c>
      <c r="AG57" s="103"/>
      <c r="AH57" s="104"/>
      <c r="AI57" s="105"/>
      <c r="AJ57" s="106"/>
      <c r="AK57" s="107"/>
      <c r="AL57" s="107"/>
      <c r="AM57" s="107"/>
      <c r="AN57" s="107"/>
      <c r="AO57" s="170">
        <f>IF(AN57&lt;AK57,(AN57+1)-AK57,AN57-AK57)</f>
        <v>0</v>
      </c>
      <c r="AP57" s="170">
        <f>IF(AM57&lt;AL57,(AM57+1)-AL57,AM57-AL57)</f>
        <v>0</v>
      </c>
      <c r="AQ57" s="171" t="str">
        <f>IF(AP57&lt;&gt;0,1,"")</f>
        <v/>
      </c>
      <c r="AR57" s="110" t="str">
        <f>IF(AK57&lt;&gt;0,AK57-(6/24)+1440,"")</f>
        <v/>
      </c>
      <c r="AS57" s="111"/>
      <c r="AT57" s="112"/>
      <c r="AU57" s="112"/>
      <c r="AV57" s="111"/>
      <c r="AW57" s="111"/>
      <c r="AX57" s="240"/>
      <c r="AY57" s="112">
        <f>AX57*0.0004536</f>
        <v>0</v>
      </c>
      <c r="AZ57" s="111"/>
      <c r="BA57" s="115"/>
      <c r="BB57" s="115"/>
      <c r="BC57" s="102"/>
      <c r="BD57" s="116"/>
      <c r="BE57" s="116"/>
      <c r="BF57" s="116"/>
      <c r="BG57" s="116"/>
      <c r="BH57" s="117"/>
      <c r="BI57" s="117"/>
      <c r="BJ57" s="117"/>
      <c r="BK57" s="118"/>
      <c r="BL57" s="119"/>
      <c r="BM57" s="119"/>
      <c r="BN57" s="119"/>
      <c r="BO57" s="120"/>
      <c r="BP57" s="121"/>
      <c r="BQ57" s="120"/>
      <c r="BR57" s="122"/>
      <c r="BS57" s="122"/>
      <c r="BT57" s="122"/>
      <c r="BU57" s="122"/>
      <c r="BV57" s="122"/>
      <c r="BW57" s="122"/>
      <c r="BX57" s="122"/>
      <c r="BY57" s="122"/>
      <c r="BZ57" s="122"/>
      <c r="CA57" s="122"/>
      <c r="CB57" s="122"/>
      <c r="CC57" s="122"/>
      <c r="CD57" s="213"/>
      <c r="CE57" s="122"/>
      <c r="CF57" s="172">
        <f>((CE57)*0.8)/1000</f>
        <v>0</v>
      </c>
      <c r="CG57" s="122"/>
      <c r="CH57" s="172">
        <f>(((CG57*3.8)*(0.8))/1000)</f>
        <v>0</v>
      </c>
      <c r="CI57" s="173" t="str">
        <f>IF(A57="","",IF(CF57=0,CH57,CF57))</f>
        <v/>
      </c>
      <c r="CJ57" s="173" t="str">
        <f>IF(A57="","",(CK57/$AY$4))</f>
        <v/>
      </c>
      <c r="CK57" s="173" t="str">
        <f>IF(A57="","",IF(CE57="",(CG57*$AY$4),CE57))</f>
        <v/>
      </c>
      <c r="CL57" s="99"/>
      <c r="CM57" s="172">
        <f>AV57-AW57</f>
        <v>0</v>
      </c>
      <c r="CN57" s="241"/>
      <c r="CO57" s="202"/>
      <c r="CP57" s="203"/>
      <c r="CQ57" s="203"/>
      <c r="CR57" s="204"/>
      <c r="CT57" s="83"/>
      <c r="CU57" s="76"/>
    </row>
    <row r="58" spans="1:99" s="1" customFormat="1" ht="13.8" hidden="1" thickBot="1" x14ac:dyDescent="0.3">
      <c r="A58" s="124"/>
      <c r="B58" s="125" t="str">
        <f>IF(AH58="","",A58&amp;"-"&amp;AH58&amp;"-"&amp;AF58)</f>
        <v/>
      </c>
      <c r="C58" s="126"/>
      <c r="D58" s="127"/>
      <c r="E58" s="127"/>
      <c r="F58" s="127"/>
      <c r="G58" s="127"/>
      <c r="H58" s="127"/>
      <c r="I58" s="128"/>
      <c r="J58" s="174"/>
      <c r="K58" s="174"/>
      <c r="L58" s="174"/>
      <c r="M58" s="175"/>
      <c r="N58" s="174"/>
      <c r="O58" s="176"/>
      <c r="P58" s="177"/>
      <c r="Q58" s="175"/>
      <c r="R58" s="175"/>
      <c r="S58" s="177"/>
      <c r="T58" s="177"/>
      <c r="U58" s="177"/>
      <c r="V58" s="178"/>
      <c r="W58" s="178"/>
      <c r="X58" s="179"/>
      <c r="Y58" s="180"/>
      <c r="Z58" s="180"/>
      <c r="AA58" s="177"/>
      <c r="AB58" s="177"/>
      <c r="AC58" s="175"/>
      <c r="AD58" s="175"/>
      <c r="AE58" s="181"/>
      <c r="AF58" s="238" t="s">
        <v>141</v>
      </c>
      <c r="AG58" s="239"/>
      <c r="AH58" s="182"/>
      <c r="AI58" s="132"/>
      <c r="AJ58" s="132"/>
      <c r="AK58" s="132"/>
      <c r="AL58" s="132"/>
      <c r="AM58" s="132"/>
      <c r="AN58" s="133"/>
      <c r="AO58" s="133">
        <f>SUM(AO54:AO57)</f>
        <v>0.34375</v>
      </c>
      <c r="AP58" s="133">
        <f>SUM(AP54:AP57)</f>
        <v>0.26041666666666652</v>
      </c>
      <c r="AQ58" s="134">
        <f>SUM(AQ54:AQ57)</f>
        <v>2</v>
      </c>
      <c r="AR58" s="134"/>
      <c r="AS58" s="135"/>
      <c r="AT58" s="135"/>
      <c r="AU58" s="135"/>
      <c r="AV58" s="135"/>
      <c r="AW58" s="135"/>
      <c r="AX58" s="136"/>
      <c r="AY58" s="135"/>
      <c r="AZ58" s="183"/>
      <c r="BA58" s="184"/>
      <c r="BB58" s="184"/>
      <c r="BC58" s="185"/>
      <c r="BD58" s="185"/>
      <c r="BE58" s="185"/>
      <c r="BF58" s="186"/>
      <c r="BG58" s="186"/>
      <c r="BH58" s="186"/>
      <c r="BI58" s="186"/>
      <c r="BJ58" s="186"/>
      <c r="BK58" s="187"/>
      <c r="BL58" s="187"/>
      <c r="BM58" s="187"/>
      <c r="BN58" s="187"/>
      <c r="BO58" s="188"/>
      <c r="BP58" s="188"/>
      <c r="BQ58" s="188"/>
      <c r="BR58" s="189"/>
      <c r="BS58" s="189"/>
      <c r="BT58" s="189"/>
      <c r="BU58" s="189"/>
      <c r="BV58" s="189"/>
      <c r="BW58" s="189"/>
      <c r="BX58" s="189"/>
      <c r="BY58" s="189"/>
      <c r="BZ58" s="189"/>
      <c r="CA58" s="189"/>
      <c r="CB58" s="189"/>
      <c r="CC58" s="189"/>
      <c r="CD58" s="214"/>
      <c r="CE58" s="132"/>
      <c r="CF58" s="135"/>
      <c r="CG58" s="132"/>
      <c r="CH58" s="135">
        <f>SUM(CH54:CH57)</f>
        <v>17.276319999999998</v>
      </c>
      <c r="CI58" s="190">
        <f>SUM(CI54:CI57)</f>
        <v>31.997119999999999</v>
      </c>
      <c r="CJ58" s="190">
        <f>SUM(CJ54:CJ57)</f>
        <v>10525.273123852006</v>
      </c>
      <c r="CK58" s="190">
        <f>SUM(CK54:CK57)</f>
        <v>39996.825003116042</v>
      </c>
      <c r="CL58" s="191"/>
      <c r="CM58" s="135">
        <f>SUM(CM54:CM57)</f>
        <v>31.700000000000003</v>
      </c>
      <c r="CN58" s="132"/>
      <c r="CO58" s="132"/>
      <c r="CP58" s="132"/>
      <c r="CQ58" s="132"/>
      <c r="CR58" s="141"/>
      <c r="CT58" s="214"/>
      <c r="CU58" s="214"/>
    </row>
    <row r="59" spans="1:99" s="1" customFormat="1" x14ac:dyDescent="0.25">
      <c r="A59" s="100">
        <v>5870</v>
      </c>
      <c r="B59" s="76" t="str">
        <f>IF(AH59="","",A59&amp;"-"&amp;AH59&amp;"-"&amp;AF59)</f>
        <v>5870-300-1</v>
      </c>
      <c r="C59" s="52">
        <v>69</v>
      </c>
      <c r="D59" s="83" t="s">
        <v>218</v>
      </c>
      <c r="E59" s="83" t="s">
        <v>529</v>
      </c>
      <c r="F59" s="83"/>
      <c r="G59" s="83"/>
      <c r="H59" s="53"/>
      <c r="I59" s="70"/>
      <c r="J59" s="142"/>
      <c r="K59" s="142"/>
      <c r="L59" s="142"/>
      <c r="M59" s="143"/>
      <c r="N59" s="142"/>
      <c r="O59" s="144"/>
      <c r="P59" s="145"/>
      <c r="Q59" s="143"/>
      <c r="R59" s="143"/>
      <c r="S59" s="145"/>
      <c r="T59" s="145"/>
      <c r="U59" s="145"/>
      <c r="V59" s="146"/>
      <c r="W59" s="146"/>
      <c r="X59" s="147"/>
      <c r="Y59" s="146"/>
      <c r="Z59" s="146"/>
      <c r="AA59" s="145"/>
      <c r="AB59" s="145"/>
      <c r="AC59" s="143"/>
      <c r="AD59" s="143"/>
      <c r="AE59" s="147"/>
      <c r="AF59" s="56">
        <v>1</v>
      </c>
      <c r="AG59" s="81">
        <v>44343</v>
      </c>
      <c r="AH59" s="148" t="s">
        <v>272</v>
      </c>
      <c r="AI59" s="53" t="s">
        <v>209</v>
      </c>
      <c r="AJ59" s="53" t="s">
        <v>330</v>
      </c>
      <c r="AK59" s="149">
        <v>0.16666666666666666</v>
      </c>
      <c r="AL59" s="149">
        <v>0.17708333333333334</v>
      </c>
      <c r="AM59" s="149">
        <v>0.21041666666666667</v>
      </c>
      <c r="AN59" s="149">
        <v>0.21875</v>
      </c>
      <c r="AO59" s="150">
        <f>IF(AN59&lt;AK59,(AN59+1)-AK59,AN59-AK59)</f>
        <v>5.2083333333333343E-2</v>
      </c>
      <c r="AP59" s="245">
        <f>IF(AM59&lt;AL59,(AM59+1)-AL59,AM59-AL59)</f>
        <v>3.3333333333333326E-2</v>
      </c>
      <c r="AQ59" s="151">
        <f>IF(AP59&lt;&gt;0,1,"")</f>
        <v>1</v>
      </c>
      <c r="AR59" s="63">
        <f>IF(AK59&lt;&gt;0,AK59-(6/24)+1440,"")</f>
        <v>1439.9166666666667</v>
      </c>
      <c r="AS59" s="66">
        <v>9.6999999999999993</v>
      </c>
      <c r="AT59" s="152"/>
      <c r="AU59" s="152"/>
      <c r="AV59" s="251">
        <v>15</v>
      </c>
      <c r="AW59" s="66">
        <v>11.4</v>
      </c>
      <c r="AX59" s="51">
        <v>16530.8</v>
      </c>
      <c r="AY59" s="65">
        <f>AX59*0.0004536</f>
        <v>7.4983708800000004</v>
      </c>
      <c r="AZ59" s="66"/>
      <c r="BA59" s="68"/>
      <c r="BB59" s="68"/>
      <c r="BC59" s="69"/>
      <c r="BD59" s="70"/>
      <c r="BE59" s="70"/>
      <c r="BF59" s="70"/>
      <c r="BG59" s="70"/>
      <c r="BH59" s="71"/>
      <c r="BI59" s="71"/>
      <c r="BJ59" s="71"/>
      <c r="BK59" s="72"/>
      <c r="BL59" s="73"/>
      <c r="BM59" s="73"/>
      <c r="BN59" s="73"/>
      <c r="BO59" s="74"/>
      <c r="BP59" s="75"/>
      <c r="BQ59" s="74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215">
        <v>7.5140000000000002</v>
      </c>
      <c r="CE59" s="51">
        <v>12128</v>
      </c>
      <c r="CF59" s="153">
        <f>((CE59)*0.8)/1000</f>
        <v>9.702399999999999</v>
      </c>
      <c r="CG59" s="51"/>
      <c r="CH59" s="153">
        <f>(((CG59*3.8)*(0.8))/1000)</f>
        <v>0</v>
      </c>
      <c r="CI59" s="154">
        <f>IF(A59="","",IF(CF59=0,CH59,CF59))</f>
        <v>9.702399999999999</v>
      </c>
      <c r="CJ59" s="154">
        <f>IF(A59="","",(CK59/$AY$4))</f>
        <v>3191.5161374967201</v>
      </c>
      <c r="CK59" s="154">
        <f>IF(A59="","",IF(CE59="",(CG59*$AY$4),CE59))</f>
        <v>12128</v>
      </c>
      <c r="CL59" s="64">
        <f>CI59-AS59</f>
        <v>2.3999999999997357E-3</v>
      </c>
      <c r="CM59" s="153">
        <f>AV59-AW59</f>
        <v>3.5999999999999996</v>
      </c>
      <c r="CN59" s="155"/>
      <c r="CO59" s="199">
        <v>44342</v>
      </c>
      <c r="CP59" s="200">
        <v>0.93055555555555547</v>
      </c>
      <c r="CQ59" s="200">
        <v>0.95833333333333337</v>
      </c>
      <c r="CR59" s="201" t="s">
        <v>523</v>
      </c>
      <c r="CT59" s="228" t="s">
        <v>697</v>
      </c>
      <c r="CU59" s="227"/>
    </row>
    <row r="60" spans="1:99" s="1" customFormat="1" ht="13.8" thickBot="1" x14ac:dyDescent="0.3">
      <c r="A60" s="100">
        <v>5870</v>
      </c>
      <c r="B60" s="76" t="str">
        <f>IF(AH60="","",A60&amp;"-"&amp;AH60&amp;"-"&amp;AF60)</f>
        <v>5870-300-2</v>
      </c>
      <c r="C60" s="77">
        <v>69</v>
      </c>
      <c r="D60" s="83" t="s">
        <v>218</v>
      </c>
      <c r="E60" s="83" t="s">
        <v>529</v>
      </c>
      <c r="F60" s="83"/>
      <c r="G60" s="83"/>
      <c r="H60" s="76"/>
      <c r="I60" s="76"/>
      <c r="J60" s="156"/>
      <c r="K60" s="156"/>
      <c r="L60" s="156"/>
      <c r="M60" s="157"/>
      <c r="N60" s="156"/>
      <c r="O60" s="158"/>
      <c r="P60" s="159"/>
      <c r="Q60" s="157"/>
      <c r="R60" s="157"/>
      <c r="S60" s="159"/>
      <c r="T60" s="159"/>
      <c r="U60" s="159"/>
      <c r="V60" s="160"/>
      <c r="W60" s="160"/>
      <c r="X60" s="161"/>
      <c r="Y60" s="162"/>
      <c r="Z60" s="162"/>
      <c r="AA60" s="159"/>
      <c r="AB60" s="159"/>
      <c r="AC60" s="157"/>
      <c r="AD60" s="157"/>
      <c r="AE60" s="161"/>
      <c r="AF60" s="80">
        <v>2</v>
      </c>
      <c r="AG60" s="81">
        <v>44343</v>
      </c>
      <c r="AH60" s="82" t="s">
        <v>272</v>
      </c>
      <c r="AI60" s="83" t="s">
        <v>330</v>
      </c>
      <c r="AJ60" s="83" t="s">
        <v>244</v>
      </c>
      <c r="AK60" s="84">
        <v>0.2986111111111111</v>
      </c>
      <c r="AL60" s="84">
        <v>0.31319444444444444</v>
      </c>
      <c r="AM60" s="84">
        <v>0.43333333333333335</v>
      </c>
      <c r="AN60" s="84">
        <v>0.44791666666666669</v>
      </c>
      <c r="AO60" s="163">
        <f>IF(AN60&lt;AK60,(AN60+1)-AK60,AN60-AK60)</f>
        <v>0.14930555555555558</v>
      </c>
      <c r="AP60" s="163">
        <f>IF(AM60&lt;AL60,(AM60+1)-AL60,AM60-AL60)</f>
        <v>0.12013888888888891</v>
      </c>
      <c r="AQ60" s="164">
        <f>IF(AP60&lt;&gt;0,1,"")</f>
        <v>1</v>
      </c>
      <c r="AR60" s="87">
        <f>IF(AK60&lt;&gt;0,AK60-(6/24)+1440,"")</f>
        <v>1440.0486111111111</v>
      </c>
      <c r="AS60" s="88">
        <v>10</v>
      </c>
      <c r="AT60" s="165"/>
      <c r="AU60" s="165"/>
      <c r="AV60" s="88">
        <v>21</v>
      </c>
      <c r="AW60" s="88">
        <v>6.9</v>
      </c>
      <c r="AX60" s="90" t="s">
        <v>657</v>
      </c>
      <c r="AY60" s="89">
        <f>AX60*0.0004536</f>
        <v>43.210933920000002</v>
      </c>
      <c r="AZ60" s="88"/>
      <c r="BA60" s="92"/>
      <c r="BB60" s="92"/>
      <c r="BC60" s="80"/>
      <c r="BD60" s="93"/>
      <c r="BE60" s="93"/>
      <c r="BF60" s="93"/>
      <c r="BG60" s="93"/>
      <c r="BH60" s="94"/>
      <c r="BI60" s="94"/>
      <c r="BJ60" s="94"/>
      <c r="BK60" s="95"/>
      <c r="BL60" s="96"/>
      <c r="BM60" s="96"/>
      <c r="BN60" s="96"/>
      <c r="BO60" s="97"/>
      <c r="BP60" s="98"/>
      <c r="BQ60" s="97"/>
      <c r="BR60" s="76"/>
      <c r="BS60" s="76"/>
      <c r="BT60" s="76"/>
      <c r="BU60" s="76"/>
      <c r="BV60" s="76"/>
      <c r="BW60" s="76"/>
      <c r="BX60" s="76"/>
      <c r="BY60" s="76"/>
      <c r="BZ60" s="76"/>
      <c r="CA60" s="76"/>
      <c r="CB60" s="76"/>
      <c r="CC60" s="76"/>
      <c r="CD60" s="212">
        <v>40.756999999999998</v>
      </c>
      <c r="CE60" s="76">
        <v>12501</v>
      </c>
      <c r="CF60" s="166">
        <f>((CE60)*0.8)/1000</f>
        <v>10.000800000000002</v>
      </c>
      <c r="CG60" s="76"/>
      <c r="CH60" s="166">
        <f>(((CG60*3.8)*(0.8))/1000)</f>
        <v>0</v>
      </c>
      <c r="CI60" s="167">
        <f>IF(A60="","",IF(CF60=0,CH60,CF60))</f>
        <v>10.000800000000002</v>
      </c>
      <c r="CJ60" s="167">
        <f>IF(A60="","",(CK60/$AY$4))</f>
        <v>3289.672100498557</v>
      </c>
      <c r="CK60" s="167">
        <f>IF(A60="","",IF(CE60="",(CG60*$AY$4),CE60))</f>
        <v>12501</v>
      </c>
      <c r="CL60" s="230">
        <f>CI60-AS60</f>
        <v>8.0000000000168825E-4</v>
      </c>
      <c r="CM60" s="166">
        <f>AV60-AW60</f>
        <v>14.1</v>
      </c>
      <c r="CN60" s="168"/>
      <c r="CO60" s="81"/>
      <c r="CP60" s="192"/>
      <c r="CQ60" s="192"/>
      <c r="CR60" s="169"/>
      <c r="CT60" s="83" t="s">
        <v>697</v>
      </c>
      <c r="CU60" s="76"/>
    </row>
    <row r="61" spans="1:99" s="1" customFormat="1" ht="13.8" hidden="1" thickBot="1" x14ac:dyDescent="0.3">
      <c r="A61" s="100"/>
      <c r="B61" s="76" t="s">
        <v>142</v>
      </c>
      <c r="C61" s="77"/>
      <c r="D61" s="83"/>
      <c r="E61" s="83"/>
      <c r="F61" s="83"/>
      <c r="G61" s="83"/>
      <c r="H61" s="76"/>
      <c r="I61" s="76"/>
      <c r="J61" s="156"/>
      <c r="K61" s="156"/>
      <c r="L61" s="156"/>
      <c r="M61" s="157"/>
      <c r="N61" s="156"/>
      <c r="O61" s="158"/>
      <c r="P61" s="159"/>
      <c r="Q61" s="157"/>
      <c r="R61" s="157"/>
      <c r="S61" s="159"/>
      <c r="T61" s="159"/>
      <c r="U61" s="159"/>
      <c r="V61" s="160"/>
      <c r="W61" s="160"/>
      <c r="X61" s="161"/>
      <c r="Y61" s="162"/>
      <c r="Z61" s="162"/>
      <c r="AA61" s="159"/>
      <c r="AB61" s="159"/>
      <c r="AC61" s="157"/>
      <c r="AD61" s="157"/>
      <c r="AE61" s="161"/>
      <c r="AF61" s="80">
        <v>3</v>
      </c>
      <c r="AG61" s="81"/>
      <c r="AH61" s="82"/>
      <c r="AI61" s="83"/>
      <c r="AJ61" s="83"/>
      <c r="AK61" s="84"/>
      <c r="AL61" s="84"/>
      <c r="AM61" s="84"/>
      <c r="AN61" s="84"/>
      <c r="AO61" s="163">
        <f>IF(AN61&lt;AK61,(AN61+1)-AK61,AN61-AK61)</f>
        <v>0</v>
      </c>
      <c r="AP61" s="163">
        <f>IF(AM61&lt;AL61,(AM61+1)-AL61,AM61-AL61)</f>
        <v>0</v>
      </c>
      <c r="AQ61" s="164" t="str">
        <f>IF(AP61&lt;&gt;0,1,"")</f>
        <v/>
      </c>
      <c r="AR61" s="87" t="str">
        <f>IF(AK61&lt;&gt;0,AK61-(6/24)+1440,"")</f>
        <v/>
      </c>
      <c r="AS61" s="88"/>
      <c r="AT61" s="89"/>
      <c r="AU61" s="89"/>
      <c r="AV61" s="88"/>
      <c r="AW61" s="88"/>
      <c r="AX61" s="90"/>
      <c r="AY61" s="89">
        <f>AX61*0.0004536</f>
        <v>0</v>
      </c>
      <c r="AZ61" s="88"/>
      <c r="BA61" s="92"/>
      <c r="BB61" s="92"/>
      <c r="BC61" s="80"/>
      <c r="BD61" s="93"/>
      <c r="BE61" s="93"/>
      <c r="BF61" s="93"/>
      <c r="BG61" s="93"/>
      <c r="BH61" s="94"/>
      <c r="BI61" s="94"/>
      <c r="BJ61" s="94"/>
      <c r="BK61" s="95"/>
      <c r="BL61" s="96"/>
      <c r="BM61" s="96"/>
      <c r="BN61" s="96"/>
      <c r="BO61" s="97"/>
      <c r="BP61" s="98"/>
      <c r="BQ61" s="97"/>
      <c r="BR61" s="76"/>
      <c r="BS61" s="76"/>
      <c r="BT61" s="76"/>
      <c r="BU61" s="76"/>
      <c r="BV61" s="76"/>
      <c r="BW61" s="76"/>
      <c r="BX61" s="76"/>
      <c r="BY61" s="76"/>
      <c r="BZ61" s="76"/>
      <c r="CA61" s="76"/>
      <c r="CB61" s="76"/>
      <c r="CC61" s="76"/>
      <c r="CD61" s="212"/>
      <c r="CE61" s="76"/>
      <c r="CF61" s="166">
        <f>((CE61)*0.8)/1000</f>
        <v>0</v>
      </c>
      <c r="CG61" s="76"/>
      <c r="CH61" s="166">
        <f>(((CG61*3.8)*(0.8))/1000)</f>
        <v>0</v>
      </c>
      <c r="CI61" s="167" t="str">
        <f>IF(A61="","",IF(CF61=0,CH61,CF61))</f>
        <v/>
      </c>
      <c r="CJ61" s="167" t="str">
        <f>IF(A61="","",(CK61/$AY$4))</f>
        <v/>
      </c>
      <c r="CK61" s="167" t="str">
        <f>IF(A61="","",IF(CE61="",(CG61*$AY$4),CE61))</f>
        <v/>
      </c>
      <c r="CL61" s="230"/>
      <c r="CM61" s="166">
        <f>AV61-AW61</f>
        <v>0</v>
      </c>
      <c r="CN61" s="168"/>
      <c r="CO61" s="81"/>
      <c r="CP61" s="192"/>
      <c r="CQ61" s="192"/>
      <c r="CR61" s="169"/>
      <c r="CT61" s="83"/>
      <c r="CU61" s="76"/>
    </row>
    <row r="62" spans="1:99" s="1" customFormat="1" ht="13.8" hidden="1" thickBot="1" x14ac:dyDescent="0.3">
      <c r="A62" s="100"/>
      <c r="B62" s="76" t="str">
        <f>IF(AH62="","",A62&amp;"-"&amp;AH62&amp;"-"&amp;AF62)</f>
        <v/>
      </c>
      <c r="C62" s="77"/>
      <c r="D62" s="83"/>
      <c r="E62" s="83"/>
      <c r="F62" s="83"/>
      <c r="G62" s="83"/>
      <c r="H62" s="76"/>
      <c r="I62" s="76"/>
      <c r="J62" s="156"/>
      <c r="K62" s="156"/>
      <c r="L62" s="156"/>
      <c r="M62" s="157"/>
      <c r="N62" s="156"/>
      <c r="O62" s="158"/>
      <c r="P62" s="159"/>
      <c r="Q62" s="157"/>
      <c r="R62" s="157"/>
      <c r="S62" s="159"/>
      <c r="T62" s="159"/>
      <c r="U62" s="159"/>
      <c r="V62" s="160"/>
      <c r="W62" s="160"/>
      <c r="X62" s="161"/>
      <c r="Y62" s="162"/>
      <c r="Z62" s="162"/>
      <c r="AA62" s="159"/>
      <c r="AB62" s="159"/>
      <c r="AC62" s="157"/>
      <c r="AD62" s="157"/>
      <c r="AE62" s="161"/>
      <c r="AF62" s="102">
        <v>4</v>
      </c>
      <c r="AG62" s="103"/>
      <c r="AH62" s="104"/>
      <c r="AI62" s="105"/>
      <c r="AJ62" s="106"/>
      <c r="AK62" s="107"/>
      <c r="AL62" s="107"/>
      <c r="AM62" s="107"/>
      <c r="AN62" s="107"/>
      <c r="AO62" s="170">
        <f>IF(AN62&lt;AK62,(AN62+1)-AK62,AN62-AK62)</f>
        <v>0</v>
      </c>
      <c r="AP62" s="170">
        <f>IF(AM62&lt;AL62,(AM62+1)-AL62,AM62-AL62)</f>
        <v>0</v>
      </c>
      <c r="AQ62" s="171" t="str">
        <f>IF(AP62&lt;&gt;0,1,"")</f>
        <v/>
      </c>
      <c r="AR62" s="110" t="str">
        <f>IF(AK62&lt;&gt;0,AK62-(6/24)+1440,"")</f>
        <v/>
      </c>
      <c r="AS62" s="111"/>
      <c r="AT62" s="112"/>
      <c r="AU62" s="112"/>
      <c r="AV62" s="111"/>
      <c r="AW62" s="111"/>
      <c r="AX62" s="240"/>
      <c r="AY62" s="112">
        <f>AX62*0.0004536</f>
        <v>0</v>
      </c>
      <c r="AZ62" s="111"/>
      <c r="BA62" s="115"/>
      <c r="BB62" s="115"/>
      <c r="BC62" s="102"/>
      <c r="BD62" s="116"/>
      <c r="BE62" s="116"/>
      <c r="BF62" s="116"/>
      <c r="BG62" s="116"/>
      <c r="BH62" s="117"/>
      <c r="BI62" s="117"/>
      <c r="BJ62" s="117"/>
      <c r="BK62" s="118"/>
      <c r="BL62" s="119"/>
      <c r="BM62" s="119"/>
      <c r="BN62" s="119"/>
      <c r="BO62" s="120"/>
      <c r="BP62" s="121"/>
      <c r="BQ62" s="120"/>
      <c r="BR62" s="122"/>
      <c r="BS62" s="122"/>
      <c r="BT62" s="122"/>
      <c r="BU62" s="122"/>
      <c r="BV62" s="122"/>
      <c r="BW62" s="122"/>
      <c r="BX62" s="122"/>
      <c r="BY62" s="122"/>
      <c r="BZ62" s="122"/>
      <c r="CA62" s="122"/>
      <c r="CB62" s="122"/>
      <c r="CC62" s="122"/>
      <c r="CD62" s="213"/>
      <c r="CE62" s="122"/>
      <c r="CF62" s="172">
        <f>((CE62)*0.8)/1000</f>
        <v>0</v>
      </c>
      <c r="CG62" s="122"/>
      <c r="CH62" s="172">
        <f>(((CG62*3.8)*(0.8))/1000)</f>
        <v>0</v>
      </c>
      <c r="CI62" s="173" t="str">
        <f>IF(A62="","",IF(CF62=0,CH62,CF62))</f>
        <v/>
      </c>
      <c r="CJ62" s="173" t="str">
        <f>IF(A62="","",(CK62/$AY$4))</f>
        <v/>
      </c>
      <c r="CK62" s="173" t="str">
        <f>IF(A62="","",IF(CE62="",(CG62*$AY$4),CE62))</f>
        <v/>
      </c>
      <c r="CL62" s="99"/>
      <c r="CM62" s="172">
        <f>AV62-AW62</f>
        <v>0</v>
      </c>
      <c r="CN62" s="241"/>
      <c r="CO62" s="202"/>
      <c r="CP62" s="203"/>
      <c r="CQ62" s="203"/>
      <c r="CR62" s="204"/>
      <c r="CT62" s="83"/>
      <c r="CU62" s="76"/>
    </row>
    <row r="63" spans="1:99" s="1" customFormat="1" ht="13.8" hidden="1" thickBot="1" x14ac:dyDescent="0.3">
      <c r="A63" s="124"/>
      <c r="B63" s="125" t="str">
        <f>IF(AH63="","",A63&amp;"-"&amp;AH63&amp;"-"&amp;AF63)</f>
        <v/>
      </c>
      <c r="C63" s="126"/>
      <c r="D63" s="127"/>
      <c r="E63" s="127"/>
      <c r="F63" s="127"/>
      <c r="G63" s="127"/>
      <c r="H63" s="127"/>
      <c r="I63" s="128"/>
      <c r="J63" s="174"/>
      <c r="K63" s="174"/>
      <c r="L63" s="174"/>
      <c r="M63" s="175"/>
      <c r="N63" s="174"/>
      <c r="O63" s="176"/>
      <c r="P63" s="177"/>
      <c r="Q63" s="175"/>
      <c r="R63" s="175"/>
      <c r="S63" s="177"/>
      <c r="T63" s="177"/>
      <c r="U63" s="177"/>
      <c r="V63" s="178"/>
      <c r="W63" s="178"/>
      <c r="X63" s="179"/>
      <c r="Y63" s="180"/>
      <c r="Z63" s="180"/>
      <c r="AA63" s="177"/>
      <c r="AB63" s="177"/>
      <c r="AC63" s="175"/>
      <c r="AD63" s="175"/>
      <c r="AE63" s="181"/>
      <c r="AF63" s="238" t="s">
        <v>141</v>
      </c>
      <c r="AG63" s="239"/>
      <c r="AH63" s="182"/>
      <c r="AI63" s="132"/>
      <c r="AJ63" s="132"/>
      <c r="AK63" s="132"/>
      <c r="AL63" s="132"/>
      <c r="AM63" s="132"/>
      <c r="AN63" s="133"/>
      <c r="AO63" s="133">
        <f>SUM(AO59:AO62)</f>
        <v>0.20138888888888892</v>
      </c>
      <c r="AP63" s="133">
        <f>SUM(AP59:AP62)</f>
        <v>0.15347222222222223</v>
      </c>
      <c r="AQ63" s="134">
        <f>SUM(AQ59:AQ62)</f>
        <v>2</v>
      </c>
      <c r="AR63" s="134"/>
      <c r="AS63" s="135"/>
      <c r="AT63" s="135"/>
      <c r="AU63" s="135"/>
      <c r="AV63" s="135"/>
      <c r="AW63" s="135"/>
      <c r="AX63" s="136"/>
      <c r="AY63" s="135"/>
      <c r="AZ63" s="183"/>
      <c r="BA63" s="184"/>
      <c r="BB63" s="184"/>
      <c r="BC63" s="185"/>
      <c r="BD63" s="185"/>
      <c r="BE63" s="185"/>
      <c r="BF63" s="186"/>
      <c r="BG63" s="186"/>
      <c r="BH63" s="186"/>
      <c r="BI63" s="186"/>
      <c r="BJ63" s="186"/>
      <c r="BK63" s="187"/>
      <c r="BL63" s="187"/>
      <c r="BM63" s="187"/>
      <c r="BN63" s="187"/>
      <c r="BO63" s="188"/>
      <c r="BP63" s="188"/>
      <c r="BQ63" s="188"/>
      <c r="BR63" s="189"/>
      <c r="BS63" s="189"/>
      <c r="BT63" s="189"/>
      <c r="BU63" s="189"/>
      <c r="BV63" s="189"/>
      <c r="BW63" s="189"/>
      <c r="BX63" s="189"/>
      <c r="BY63" s="189"/>
      <c r="BZ63" s="189"/>
      <c r="CA63" s="189"/>
      <c r="CB63" s="189"/>
      <c r="CC63" s="189"/>
      <c r="CD63" s="214"/>
      <c r="CE63" s="132"/>
      <c r="CF63" s="135"/>
      <c r="CG63" s="132"/>
      <c r="CH63" s="135">
        <f>SUM(CH59:CH62)</f>
        <v>0</v>
      </c>
      <c r="CI63" s="190">
        <f>SUM(CI59:CI62)</f>
        <v>19.703200000000002</v>
      </c>
      <c r="CJ63" s="190">
        <f>SUM(CJ59:CJ62)</f>
        <v>6481.1882379952767</v>
      </c>
      <c r="CK63" s="190">
        <f>SUM(CK59:CK62)</f>
        <v>24629</v>
      </c>
      <c r="CL63" s="191"/>
      <c r="CM63" s="135">
        <f>SUM(CM59:CM62)</f>
        <v>17.7</v>
      </c>
      <c r="CN63" s="132"/>
      <c r="CO63" s="132"/>
      <c r="CP63" s="132"/>
      <c r="CQ63" s="132"/>
      <c r="CR63" s="141"/>
      <c r="CT63" s="214"/>
      <c r="CU63" s="214"/>
    </row>
    <row r="64" spans="1:99" s="1" customFormat="1" x14ac:dyDescent="0.25">
      <c r="A64" s="100">
        <v>5871</v>
      </c>
      <c r="B64" s="76" t="str">
        <f>IF(AH64="","",A64&amp;"-"&amp;AH64&amp;"-"&amp;AF64)</f>
        <v>5871-301-1</v>
      </c>
      <c r="C64" s="52">
        <v>69</v>
      </c>
      <c r="D64" s="83" t="s">
        <v>335</v>
      </c>
      <c r="E64" s="83" t="s">
        <v>310</v>
      </c>
      <c r="F64" s="83"/>
      <c r="G64" s="83"/>
      <c r="H64" s="53"/>
      <c r="I64" s="70"/>
      <c r="J64" s="142"/>
      <c r="K64" s="142"/>
      <c r="L64" s="142"/>
      <c r="M64" s="143"/>
      <c r="N64" s="142"/>
      <c r="O64" s="144"/>
      <c r="P64" s="145"/>
      <c r="Q64" s="143"/>
      <c r="R64" s="143"/>
      <c r="S64" s="145"/>
      <c r="T64" s="145"/>
      <c r="U64" s="145"/>
      <c r="V64" s="146"/>
      <c r="W64" s="146"/>
      <c r="X64" s="147"/>
      <c r="Y64" s="146"/>
      <c r="Z64" s="146"/>
      <c r="AA64" s="145"/>
      <c r="AB64" s="145"/>
      <c r="AC64" s="143"/>
      <c r="AD64" s="143"/>
      <c r="AE64" s="147"/>
      <c r="AF64" s="56">
        <v>1</v>
      </c>
      <c r="AG64" s="81">
        <v>44343</v>
      </c>
      <c r="AH64" s="148" t="s">
        <v>329</v>
      </c>
      <c r="AI64" s="53" t="s">
        <v>244</v>
      </c>
      <c r="AJ64" s="53" t="s">
        <v>330</v>
      </c>
      <c r="AK64" s="149">
        <v>0.5</v>
      </c>
      <c r="AL64" s="149">
        <v>0.50694444444444442</v>
      </c>
      <c r="AM64" s="149">
        <v>0.62847222222222221</v>
      </c>
      <c r="AN64" s="149">
        <v>0.63194444444444442</v>
      </c>
      <c r="AO64" s="150">
        <f>IF(AN64&lt;AK64,(AN64+1)-AK64,AN64-AK64)</f>
        <v>0.13194444444444442</v>
      </c>
      <c r="AP64" s="245">
        <f>IF(AM64&lt;AL64,(AM64+1)-AL64,AM64-AL64)</f>
        <v>0.12152777777777779</v>
      </c>
      <c r="AQ64" s="151">
        <f>IF(AP64&lt;&gt;0,1,"")</f>
        <v>1</v>
      </c>
      <c r="AR64" s="63">
        <f>IF(AK64&lt;&gt;0,AK64-(6/24)+1440,"")</f>
        <v>1440.25</v>
      </c>
      <c r="AS64" s="66">
        <v>15.6</v>
      </c>
      <c r="AT64" s="152"/>
      <c r="AU64" s="152"/>
      <c r="AV64" s="66">
        <v>22.6</v>
      </c>
      <c r="AW64" s="66">
        <v>8.4</v>
      </c>
      <c r="AX64" s="51">
        <v>95497</v>
      </c>
      <c r="AY64" s="65">
        <f>AX64*0.0004536</f>
        <v>43.317439200000003</v>
      </c>
      <c r="AZ64" s="66"/>
      <c r="BA64" s="68"/>
      <c r="BB64" s="68"/>
      <c r="BC64" s="69"/>
      <c r="BD64" s="70"/>
      <c r="BE64" s="70"/>
      <c r="BF64" s="70"/>
      <c r="BG64" s="70"/>
      <c r="BH64" s="71"/>
      <c r="BI64" s="71"/>
      <c r="BJ64" s="71"/>
      <c r="BK64" s="72"/>
      <c r="BL64" s="73"/>
      <c r="BM64" s="73"/>
      <c r="BN64" s="73"/>
      <c r="BO64" s="74"/>
      <c r="BP64" s="75"/>
      <c r="BQ64" s="74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215">
        <v>41.033999999999999</v>
      </c>
      <c r="CE64" s="51"/>
      <c r="CF64" s="153">
        <f>((CE64)*0.8)/1000</f>
        <v>0</v>
      </c>
      <c r="CG64" s="51">
        <v>5236</v>
      </c>
      <c r="CH64" s="153">
        <f>(((CG64*3.8)*(0.8))/1000)</f>
        <v>15.917440000000001</v>
      </c>
      <c r="CI64" s="154">
        <f>IF(A64="","",IF(CF64=0,CH64,CF64))</f>
        <v>15.917440000000001</v>
      </c>
      <c r="CJ64" s="154">
        <f>IF(A64="","",(CK64/$AY$4))</f>
        <v>5236</v>
      </c>
      <c r="CK64" s="154">
        <f>IF(A64="","",IF(CE64="",(CG64*$AY$4),CE64))</f>
        <v>19897.191574224107</v>
      </c>
      <c r="CL64" s="64">
        <f>CI64-AS64</f>
        <v>0.31744000000000128</v>
      </c>
      <c r="CM64" s="153">
        <f>AV64-AW64</f>
        <v>14.200000000000001</v>
      </c>
      <c r="CN64" s="155"/>
      <c r="CO64" s="199"/>
      <c r="CP64" s="200"/>
      <c r="CQ64" s="200"/>
      <c r="CR64" s="201"/>
      <c r="CT64" s="228" t="s">
        <v>697</v>
      </c>
      <c r="CU64" s="227"/>
    </row>
    <row r="65" spans="1:99" s="1" customFormat="1" ht="13.8" thickBot="1" x14ac:dyDescent="0.3">
      <c r="A65" s="100">
        <v>5871</v>
      </c>
      <c r="B65" s="76" t="str">
        <f>IF(AH65="","",A65&amp;"-"&amp;AH65&amp;"-"&amp;AF65)</f>
        <v>5871-301-2</v>
      </c>
      <c r="C65" s="77">
        <v>69</v>
      </c>
      <c r="D65" s="83" t="s">
        <v>335</v>
      </c>
      <c r="E65" s="83" t="s">
        <v>310</v>
      </c>
      <c r="F65" s="83"/>
      <c r="G65" s="83"/>
      <c r="H65" s="76"/>
      <c r="I65" s="76"/>
      <c r="J65" s="156"/>
      <c r="K65" s="156"/>
      <c r="L65" s="156"/>
      <c r="M65" s="157"/>
      <c r="N65" s="156"/>
      <c r="O65" s="158"/>
      <c r="P65" s="159"/>
      <c r="Q65" s="157"/>
      <c r="R65" s="157"/>
      <c r="S65" s="159"/>
      <c r="T65" s="159"/>
      <c r="U65" s="159"/>
      <c r="V65" s="160"/>
      <c r="W65" s="160"/>
      <c r="X65" s="161"/>
      <c r="Y65" s="162"/>
      <c r="Z65" s="162"/>
      <c r="AA65" s="159"/>
      <c r="AB65" s="159"/>
      <c r="AC65" s="157"/>
      <c r="AD65" s="157"/>
      <c r="AE65" s="161"/>
      <c r="AF65" s="80">
        <v>2</v>
      </c>
      <c r="AG65" s="81">
        <v>44343</v>
      </c>
      <c r="AH65" s="82" t="s">
        <v>329</v>
      </c>
      <c r="AI65" s="83" t="s">
        <v>330</v>
      </c>
      <c r="AJ65" s="83" t="s">
        <v>209</v>
      </c>
      <c r="AK65" s="84">
        <v>0.69444444444444453</v>
      </c>
      <c r="AL65" s="84">
        <v>0.70486111111111116</v>
      </c>
      <c r="AM65" s="84">
        <v>0.74305555555555547</v>
      </c>
      <c r="AN65" s="84">
        <v>0.75347222222222221</v>
      </c>
      <c r="AO65" s="163">
        <f>IF(AN65&lt;AK65,(AN65+1)-AK65,AN65-AK65)</f>
        <v>5.9027777777777679E-2</v>
      </c>
      <c r="AP65" s="163">
        <f>IF(AM65&lt;AL65,(AM65+1)-AL65,AM65-AL65)</f>
        <v>3.8194444444444309E-2</v>
      </c>
      <c r="AQ65" s="164">
        <f>IF(AP65&lt;&gt;0,1,"")</f>
        <v>1</v>
      </c>
      <c r="AR65" s="87">
        <f>IF(AK65&lt;&gt;0,AK65-(6/24)+1440,"")</f>
        <v>1440.4444444444443</v>
      </c>
      <c r="AS65" s="88">
        <v>4</v>
      </c>
      <c r="AT65" s="165"/>
      <c r="AU65" s="165"/>
      <c r="AV65" s="88">
        <v>12</v>
      </c>
      <c r="AW65" s="88">
        <v>7.5</v>
      </c>
      <c r="AX65" s="90" t="s">
        <v>626</v>
      </c>
      <c r="AY65" s="89">
        <f>AX65*0.0004536</f>
        <v>27.6024672</v>
      </c>
      <c r="AZ65" s="88"/>
      <c r="BA65" s="92"/>
      <c r="BB65" s="92"/>
      <c r="BC65" s="80"/>
      <c r="BD65" s="93"/>
      <c r="BE65" s="93"/>
      <c r="BF65" s="93"/>
      <c r="BG65" s="93"/>
      <c r="BH65" s="94"/>
      <c r="BI65" s="94"/>
      <c r="BJ65" s="94"/>
      <c r="BK65" s="95"/>
      <c r="BL65" s="96"/>
      <c r="BM65" s="96"/>
      <c r="BN65" s="96"/>
      <c r="BO65" s="97"/>
      <c r="BP65" s="98"/>
      <c r="BQ65" s="97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212">
        <v>26.591999999999999</v>
      </c>
      <c r="CE65" s="76">
        <v>5061</v>
      </c>
      <c r="CF65" s="166">
        <f>((CE65)*0.8)/1000</f>
        <v>4.0488</v>
      </c>
      <c r="CG65" s="76"/>
      <c r="CH65" s="166">
        <f>(((CG65*3.8)*(0.8))/1000)</f>
        <v>0</v>
      </c>
      <c r="CI65" s="167">
        <f>IF(A65="","",IF(CF65=0,CH65,CF65))</f>
        <v>4.0488</v>
      </c>
      <c r="CJ65" s="167">
        <f>IF(A65="","",(CK65/$AY$4))</f>
        <v>1331.8158947782733</v>
      </c>
      <c r="CK65" s="167">
        <f>IF(A65="","",IF(CE65="",(CG65*$AY$4),CE65))</f>
        <v>5061</v>
      </c>
      <c r="CL65" s="230">
        <f>CI65-AS65</f>
        <v>4.8799999999999955E-2</v>
      </c>
      <c r="CM65" s="166">
        <f>AV65-AW65</f>
        <v>4.5</v>
      </c>
      <c r="CN65" s="168"/>
      <c r="CO65" s="81">
        <v>44343</v>
      </c>
      <c r="CP65" s="192">
        <v>0.54513888888888895</v>
      </c>
      <c r="CQ65" s="192">
        <v>0.57638888888888895</v>
      </c>
      <c r="CR65" s="169" t="s">
        <v>522</v>
      </c>
      <c r="CT65" s="83" t="s">
        <v>697</v>
      </c>
      <c r="CU65" s="76"/>
    </row>
    <row r="66" spans="1:99" s="1" customFormat="1" ht="13.8" hidden="1" thickBot="1" x14ac:dyDescent="0.3">
      <c r="A66" s="100"/>
      <c r="B66" s="76" t="s">
        <v>142</v>
      </c>
      <c r="C66" s="77"/>
      <c r="D66" s="83"/>
      <c r="E66" s="83"/>
      <c r="F66" s="83"/>
      <c r="G66" s="83"/>
      <c r="H66" s="76"/>
      <c r="I66" s="76"/>
      <c r="J66" s="156"/>
      <c r="K66" s="156"/>
      <c r="L66" s="156"/>
      <c r="M66" s="157"/>
      <c r="N66" s="156"/>
      <c r="O66" s="158"/>
      <c r="P66" s="159"/>
      <c r="Q66" s="157"/>
      <c r="R66" s="157"/>
      <c r="S66" s="159"/>
      <c r="T66" s="159"/>
      <c r="U66" s="159"/>
      <c r="V66" s="160"/>
      <c r="W66" s="160"/>
      <c r="X66" s="161"/>
      <c r="Y66" s="162"/>
      <c r="Z66" s="162"/>
      <c r="AA66" s="159"/>
      <c r="AB66" s="159"/>
      <c r="AC66" s="157"/>
      <c r="AD66" s="157"/>
      <c r="AE66" s="161"/>
      <c r="AF66" s="80">
        <v>3</v>
      </c>
      <c r="AG66" s="81"/>
      <c r="AH66" s="82"/>
      <c r="AI66" s="83"/>
      <c r="AJ66" s="83"/>
      <c r="AK66" s="84"/>
      <c r="AL66" s="84"/>
      <c r="AM66" s="84"/>
      <c r="AN66" s="84"/>
      <c r="AO66" s="163">
        <f>IF(AN66&lt;AK66,(AN66+1)-AK66,AN66-AK66)</f>
        <v>0</v>
      </c>
      <c r="AP66" s="163">
        <f>IF(AM66&lt;AL66,(AM66+1)-AL66,AM66-AL66)</f>
        <v>0</v>
      </c>
      <c r="AQ66" s="164" t="str">
        <f>IF(AP66&lt;&gt;0,1,"")</f>
        <v/>
      </c>
      <c r="AR66" s="87" t="str">
        <f>IF(AK66&lt;&gt;0,AK66-(6/24)+1440,"")</f>
        <v/>
      </c>
      <c r="AS66" s="88"/>
      <c r="AT66" s="89"/>
      <c r="AU66" s="89"/>
      <c r="AV66" s="88"/>
      <c r="AW66" s="88"/>
      <c r="AX66" s="90"/>
      <c r="AY66" s="89">
        <f>AX66*0.0004536</f>
        <v>0</v>
      </c>
      <c r="AZ66" s="88"/>
      <c r="BA66" s="92"/>
      <c r="BB66" s="92"/>
      <c r="BC66" s="80"/>
      <c r="BD66" s="93"/>
      <c r="BE66" s="93"/>
      <c r="BF66" s="93"/>
      <c r="BG66" s="93"/>
      <c r="BH66" s="94"/>
      <c r="BI66" s="94"/>
      <c r="BJ66" s="94"/>
      <c r="BK66" s="95"/>
      <c r="BL66" s="96"/>
      <c r="BM66" s="96"/>
      <c r="BN66" s="96"/>
      <c r="BO66" s="97"/>
      <c r="BP66" s="98"/>
      <c r="BQ66" s="97"/>
      <c r="BR66" s="76"/>
      <c r="BS66" s="76"/>
      <c r="BT66" s="76"/>
      <c r="BU66" s="76"/>
      <c r="BV66" s="76"/>
      <c r="BW66" s="76"/>
      <c r="BX66" s="76"/>
      <c r="BY66" s="76"/>
      <c r="BZ66" s="76"/>
      <c r="CA66" s="76"/>
      <c r="CB66" s="76"/>
      <c r="CC66" s="76"/>
      <c r="CD66" s="212"/>
      <c r="CE66" s="76"/>
      <c r="CF66" s="166">
        <f>((CE66)*0.8)/1000</f>
        <v>0</v>
      </c>
      <c r="CG66" s="76"/>
      <c r="CH66" s="166">
        <f>(((CG66*3.8)*(0.8))/1000)</f>
        <v>0</v>
      </c>
      <c r="CI66" s="167" t="str">
        <f>IF(A66="","",IF(CF66=0,CH66,CF66))</f>
        <v/>
      </c>
      <c r="CJ66" s="167" t="str">
        <f>IF(A66="","",(CK66/$AY$4))</f>
        <v/>
      </c>
      <c r="CK66" s="167" t="str">
        <f>IF(A66="","",IF(CE66="",(CG66*$AY$4),CE66))</f>
        <v/>
      </c>
      <c r="CL66" s="230"/>
      <c r="CM66" s="166">
        <f>AV66-AW66</f>
        <v>0</v>
      </c>
      <c r="CN66" s="168"/>
      <c r="CO66" s="81"/>
      <c r="CP66" s="192"/>
      <c r="CQ66" s="192"/>
      <c r="CR66" s="169"/>
      <c r="CT66" s="83"/>
      <c r="CU66" s="76"/>
    </row>
    <row r="67" spans="1:99" s="1" customFormat="1" ht="13.8" hidden="1" thickBot="1" x14ac:dyDescent="0.3">
      <c r="A67" s="100"/>
      <c r="B67" s="76" t="str">
        <f>IF(AH67="","",A67&amp;"-"&amp;AH67&amp;"-"&amp;AF67)</f>
        <v/>
      </c>
      <c r="C67" s="77"/>
      <c r="D67" s="83"/>
      <c r="E67" s="83"/>
      <c r="F67" s="83"/>
      <c r="G67" s="83"/>
      <c r="H67" s="76"/>
      <c r="I67" s="76"/>
      <c r="J67" s="156"/>
      <c r="K67" s="156"/>
      <c r="L67" s="156"/>
      <c r="M67" s="157"/>
      <c r="N67" s="156"/>
      <c r="O67" s="158"/>
      <c r="P67" s="159"/>
      <c r="Q67" s="157"/>
      <c r="R67" s="157"/>
      <c r="S67" s="159"/>
      <c r="T67" s="159"/>
      <c r="U67" s="159"/>
      <c r="V67" s="160"/>
      <c r="W67" s="160"/>
      <c r="X67" s="161"/>
      <c r="Y67" s="162"/>
      <c r="Z67" s="162"/>
      <c r="AA67" s="159"/>
      <c r="AB67" s="159"/>
      <c r="AC67" s="157"/>
      <c r="AD67" s="157"/>
      <c r="AE67" s="161"/>
      <c r="AF67" s="102">
        <v>4</v>
      </c>
      <c r="AG67" s="103"/>
      <c r="AH67" s="104"/>
      <c r="AI67" s="105"/>
      <c r="AJ67" s="106"/>
      <c r="AK67" s="107"/>
      <c r="AL67" s="107"/>
      <c r="AM67" s="107"/>
      <c r="AN67" s="107"/>
      <c r="AO67" s="170">
        <f>IF(AN67&lt;AK67,(AN67+1)-AK67,AN67-AK67)</f>
        <v>0</v>
      </c>
      <c r="AP67" s="170">
        <f>IF(AM67&lt;AL67,(AM67+1)-AL67,AM67-AL67)</f>
        <v>0</v>
      </c>
      <c r="AQ67" s="171" t="str">
        <f>IF(AP67&lt;&gt;0,1,"")</f>
        <v/>
      </c>
      <c r="AR67" s="110" t="str">
        <f>IF(AK67&lt;&gt;0,AK67-(6/24)+1440,"")</f>
        <v/>
      </c>
      <c r="AS67" s="111"/>
      <c r="AT67" s="112"/>
      <c r="AU67" s="112"/>
      <c r="AV67" s="111"/>
      <c r="AW67" s="111"/>
      <c r="AX67" s="240"/>
      <c r="AY67" s="112">
        <f>AX67*0.0004536</f>
        <v>0</v>
      </c>
      <c r="AZ67" s="111"/>
      <c r="BA67" s="115"/>
      <c r="BB67" s="115"/>
      <c r="BC67" s="102"/>
      <c r="BD67" s="116"/>
      <c r="BE67" s="116"/>
      <c r="BF67" s="116"/>
      <c r="BG67" s="116"/>
      <c r="BH67" s="117"/>
      <c r="BI67" s="117"/>
      <c r="BJ67" s="117"/>
      <c r="BK67" s="118"/>
      <c r="BL67" s="119"/>
      <c r="BM67" s="119"/>
      <c r="BN67" s="119"/>
      <c r="BO67" s="120"/>
      <c r="BP67" s="121"/>
      <c r="BQ67" s="120"/>
      <c r="BR67" s="122"/>
      <c r="BS67" s="122"/>
      <c r="BT67" s="122"/>
      <c r="BU67" s="122"/>
      <c r="BV67" s="122"/>
      <c r="BW67" s="122"/>
      <c r="BX67" s="122"/>
      <c r="BY67" s="122"/>
      <c r="BZ67" s="122"/>
      <c r="CA67" s="122"/>
      <c r="CB67" s="122"/>
      <c r="CC67" s="122"/>
      <c r="CD67" s="213"/>
      <c r="CE67" s="122"/>
      <c r="CF67" s="172">
        <f>((CE67)*0.8)/1000</f>
        <v>0</v>
      </c>
      <c r="CG67" s="122"/>
      <c r="CH67" s="172">
        <f>(((CG67*3.8)*(0.8))/1000)</f>
        <v>0</v>
      </c>
      <c r="CI67" s="173" t="str">
        <f>IF(A67="","",IF(CF67=0,CH67,CF67))</f>
        <v/>
      </c>
      <c r="CJ67" s="173" t="str">
        <f>IF(A67="","",(CK67/$AY$4))</f>
        <v/>
      </c>
      <c r="CK67" s="173" t="str">
        <f>IF(A67="","",IF(CE67="",(CG67*$AY$4),CE67))</f>
        <v/>
      </c>
      <c r="CL67" s="99"/>
      <c r="CM67" s="172">
        <f>AV67-AW67</f>
        <v>0</v>
      </c>
      <c r="CN67" s="241"/>
      <c r="CO67" s="202"/>
      <c r="CP67" s="203"/>
      <c r="CQ67" s="203"/>
      <c r="CR67" s="204"/>
      <c r="CT67" s="83"/>
      <c r="CU67" s="76"/>
    </row>
    <row r="68" spans="1:99" s="1" customFormat="1" ht="13.8" hidden="1" thickBot="1" x14ac:dyDescent="0.3">
      <c r="A68" s="124"/>
      <c r="B68" s="125" t="str">
        <f>IF(AH68="","",A68&amp;"-"&amp;AH68&amp;"-"&amp;AF68)</f>
        <v/>
      </c>
      <c r="C68" s="126"/>
      <c r="D68" s="127"/>
      <c r="E68" s="127"/>
      <c r="F68" s="127"/>
      <c r="G68" s="127"/>
      <c r="H68" s="127"/>
      <c r="I68" s="128"/>
      <c r="J68" s="174"/>
      <c r="K68" s="174"/>
      <c r="L68" s="174"/>
      <c r="M68" s="175"/>
      <c r="N68" s="174"/>
      <c r="O68" s="176"/>
      <c r="P68" s="177"/>
      <c r="Q68" s="175"/>
      <c r="R68" s="175"/>
      <c r="S68" s="177"/>
      <c r="T68" s="177"/>
      <c r="U68" s="177"/>
      <c r="V68" s="178"/>
      <c r="W68" s="178"/>
      <c r="X68" s="179"/>
      <c r="Y68" s="180"/>
      <c r="Z68" s="180"/>
      <c r="AA68" s="177"/>
      <c r="AB68" s="177"/>
      <c r="AC68" s="175"/>
      <c r="AD68" s="175"/>
      <c r="AE68" s="181"/>
      <c r="AF68" s="238" t="s">
        <v>141</v>
      </c>
      <c r="AG68" s="239"/>
      <c r="AH68" s="182"/>
      <c r="AI68" s="132"/>
      <c r="AJ68" s="132"/>
      <c r="AK68" s="132"/>
      <c r="AL68" s="132"/>
      <c r="AM68" s="132"/>
      <c r="AN68" s="133"/>
      <c r="AO68" s="133">
        <f>SUM(AO64:AO67)</f>
        <v>0.1909722222222221</v>
      </c>
      <c r="AP68" s="133">
        <f>SUM(AP64:AP67)</f>
        <v>0.1597222222222221</v>
      </c>
      <c r="AQ68" s="134">
        <f>SUM(AQ64:AQ67)</f>
        <v>2</v>
      </c>
      <c r="AR68" s="134"/>
      <c r="AS68" s="135"/>
      <c r="AT68" s="135"/>
      <c r="AU68" s="135"/>
      <c r="AV68" s="135"/>
      <c r="AW68" s="135"/>
      <c r="AX68" s="136"/>
      <c r="AY68" s="135"/>
      <c r="AZ68" s="183"/>
      <c r="BA68" s="184"/>
      <c r="BB68" s="184"/>
      <c r="BC68" s="185"/>
      <c r="BD68" s="185"/>
      <c r="BE68" s="185"/>
      <c r="BF68" s="186"/>
      <c r="BG68" s="186"/>
      <c r="BH68" s="186"/>
      <c r="BI68" s="186"/>
      <c r="BJ68" s="186"/>
      <c r="BK68" s="187"/>
      <c r="BL68" s="187"/>
      <c r="BM68" s="187"/>
      <c r="BN68" s="187"/>
      <c r="BO68" s="188"/>
      <c r="BP68" s="188"/>
      <c r="BQ68" s="188"/>
      <c r="BR68" s="189"/>
      <c r="BS68" s="189"/>
      <c r="BT68" s="189"/>
      <c r="BU68" s="189"/>
      <c r="BV68" s="189"/>
      <c r="BW68" s="189"/>
      <c r="BX68" s="189"/>
      <c r="BY68" s="189"/>
      <c r="BZ68" s="189"/>
      <c r="CA68" s="189"/>
      <c r="CB68" s="189"/>
      <c r="CC68" s="189"/>
      <c r="CD68" s="214"/>
      <c r="CE68" s="132"/>
      <c r="CF68" s="135"/>
      <c r="CG68" s="132"/>
      <c r="CH68" s="135">
        <f>SUM(CH64:CH67)</f>
        <v>15.917440000000001</v>
      </c>
      <c r="CI68" s="190">
        <f>SUM(CI64:CI67)</f>
        <v>19.966239999999999</v>
      </c>
      <c r="CJ68" s="190">
        <f>SUM(CJ64:CJ67)</f>
        <v>6567.8158947782731</v>
      </c>
      <c r="CK68" s="190">
        <f>SUM(CK64:CK67)</f>
        <v>24958.191574224107</v>
      </c>
      <c r="CL68" s="191"/>
      <c r="CM68" s="135">
        <f>SUM(CM64:CM67)</f>
        <v>18.700000000000003</v>
      </c>
      <c r="CN68" s="132"/>
      <c r="CO68" s="132"/>
      <c r="CP68" s="132"/>
      <c r="CQ68" s="132"/>
      <c r="CR68" s="141"/>
      <c r="CT68" s="214"/>
      <c r="CU68" s="214"/>
    </row>
    <row r="69" spans="1:99" s="1" customFormat="1" x14ac:dyDescent="0.25">
      <c r="A69" s="100">
        <v>5872</v>
      </c>
      <c r="B69" s="76" t="str">
        <f>IF(AH69="","",A69&amp;"-"&amp;AH69&amp;"-"&amp;AF69)</f>
        <v>5872-1302-1</v>
      </c>
      <c r="C69" s="52">
        <v>71</v>
      </c>
      <c r="D69" s="83" t="s">
        <v>309</v>
      </c>
      <c r="E69" s="83" t="s">
        <v>381</v>
      </c>
      <c r="F69" s="83"/>
      <c r="G69" s="83"/>
      <c r="H69" s="53"/>
      <c r="I69" s="70"/>
      <c r="J69" s="142"/>
      <c r="K69" s="142"/>
      <c r="L69" s="142"/>
      <c r="M69" s="143"/>
      <c r="N69" s="142"/>
      <c r="O69" s="144"/>
      <c r="P69" s="145"/>
      <c r="Q69" s="143"/>
      <c r="R69" s="143"/>
      <c r="S69" s="145"/>
      <c r="T69" s="145"/>
      <c r="U69" s="145"/>
      <c r="V69" s="146"/>
      <c r="W69" s="146"/>
      <c r="X69" s="147"/>
      <c r="Y69" s="146"/>
      <c r="Z69" s="146"/>
      <c r="AA69" s="145"/>
      <c r="AB69" s="145"/>
      <c r="AC69" s="143"/>
      <c r="AD69" s="143"/>
      <c r="AE69" s="147"/>
      <c r="AF69" s="56">
        <v>1</v>
      </c>
      <c r="AG69" s="81">
        <v>44343</v>
      </c>
      <c r="AH69" s="148" t="s">
        <v>378</v>
      </c>
      <c r="AI69" s="53" t="s">
        <v>209</v>
      </c>
      <c r="AJ69" s="53" t="s">
        <v>244</v>
      </c>
      <c r="AK69" s="149">
        <v>0.80902777777777779</v>
      </c>
      <c r="AL69" s="149">
        <v>0.83680555555555547</v>
      </c>
      <c r="AM69" s="149">
        <v>0.98611111111111116</v>
      </c>
      <c r="AN69" s="149">
        <v>0.99305555555555547</v>
      </c>
      <c r="AO69" s="150">
        <f>IF(AN69&lt;AK69,(AN69+1)-AK69,AN69-AK69)</f>
        <v>0.18402777777777768</v>
      </c>
      <c r="AP69" s="245">
        <f>IF(AM69&lt;AL69,(AM69+1)-AL69,AM69-AL69)</f>
        <v>0.14930555555555569</v>
      </c>
      <c r="AQ69" s="151">
        <f>IF(AP69&lt;&gt;0,1,"")</f>
        <v>1</v>
      </c>
      <c r="AR69" s="63">
        <f>IF(AK69&lt;&gt;0,AK69-(6/24)+1440,"")</f>
        <v>1440.5590277777778</v>
      </c>
      <c r="AS69" s="66">
        <v>15.5</v>
      </c>
      <c r="AT69" s="152"/>
      <c r="AU69" s="152"/>
      <c r="AV69" s="66">
        <v>22.2</v>
      </c>
      <c r="AW69" s="66">
        <v>6.3</v>
      </c>
      <c r="AX69" s="51">
        <v>95055</v>
      </c>
      <c r="AY69" s="65">
        <f>AX69*0.0004536</f>
        <v>43.116948000000001</v>
      </c>
      <c r="AZ69" s="66"/>
      <c r="BA69" s="68"/>
      <c r="BB69" s="68"/>
      <c r="BC69" s="69"/>
      <c r="BD69" s="70"/>
      <c r="BE69" s="70"/>
      <c r="BF69" s="70"/>
      <c r="BG69" s="70"/>
      <c r="BH69" s="71"/>
      <c r="BI69" s="71"/>
      <c r="BJ69" s="71"/>
      <c r="BK69" s="72"/>
      <c r="BL69" s="73"/>
      <c r="BM69" s="73"/>
      <c r="BN69" s="73"/>
      <c r="BO69" s="74"/>
      <c r="BP69" s="75"/>
      <c r="BQ69" s="74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215">
        <v>38.012999999999998</v>
      </c>
      <c r="CE69" s="51">
        <v>19457</v>
      </c>
      <c r="CF69" s="153">
        <f>((CE69)*0.8)/1000</f>
        <v>15.5656</v>
      </c>
      <c r="CG69" s="51"/>
      <c r="CH69" s="153">
        <f>(((CG69*3.8)*(0.8))/1000)</f>
        <v>0</v>
      </c>
      <c r="CI69" s="154">
        <f>IF(A69="","",IF(CF69=0,CH69,CF69))</f>
        <v>15.5656</v>
      </c>
      <c r="CJ69" s="154">
        <f>IF(A69="","",(CK69/$AY$4))</f>
        <v>5120.162391760693</v>
      </c>
      <c r="CK69" s="154">
        <f>IF(A69="","",IF(CE69="",(CG69*$AY$4),CE69))</f>
        <v>19457</v>
      </c>
      <c r="CL69" s="64">
        <f>CI69-AS69</f>
        <v>6.5599999999999881E-2</v>
      </c>
      <c r="CM69" s="153">
        <f>AV69-AW69</f>
        <v>15.899999999999999</v>
      </c>
      <c r="CN69" s="155"/>
      <c r="CO69" s="199">
        <v>44343</v>
      </c>
      <c r="CP69" s="200">
        <v>0.5625</v>
      </c>
      <c r="CQ69" s="200">
        <v>0.60069444444444442</v>
      </c>
      <c r="CR69" s="201" t="s">
        <v>523</v>
      </c>
      <c r="CT69" s="228" t="s">
        <v>697</v>
      </c>
      <c r="CU69" s="227"/>
    </row>
    <row r="70" spans="1:99" s="1" customFormat="1" ht="13.8" thickBot="1" x14ac:dyDescent="0.3">
      <c r="A70" s="100">
        <v>5872</v>
      </c>
      <c r="B70" s="76" t="str">
        <f>IF(AH70="","",A70&amp;"-"&amp;AH70&amp;"-"&amp;AF70)</f>
        <v>5872-1303-2</v>
      </c>
      <c r="C70" s="77">
        <v>71</v>
      </c>
      <c r="D70" s="83" t="s">
        <v>309</v>
      </c>
      <c r="E70" s="83" t="s">
        <v>381</v>
      </c>
      <c r="F70" s="83"/>
      <c r="G70" s="83"/>
      <c r="H70" s="76"/>
      <c r="I70" s="76"/>
      <c r="J70" s="156"/>
      <c r="K70" s="156"/>
      <c r="L70" s="156"/>
      <c r="M70" s="157"/>
      <c r="N70" s="156"/>
      <c r="O70" s="158"/>
      <c r="P70" s="159"/>
      <c r="Q70" s="157"/>
      <c r="R70" s="157"/>
      <c r="S70" s="159"/>
      <c r="T70" s="159"/>
      <c r="U70" s="159"/>
      <c r="V70" s="160"/>
      <c r="W70" s="160"/>
      <c r="X70" s="161"/>
      <c r="Y70" s="162"/>
      <c r="Z70" s="162"/>
      <c r="AA70" s="159"/>
      <c r="AB70" s="159"/>
      <c r="AC70" s="157"/>
      <c r="AD70" s="157"/>
      <c r="AE70" s="161"/>
      <c r="AF70" s="80">
        <v>2</v>
      </c>
      <c r="AG70" s="81">
        <v>44344</v>
      </c>
      <c r="AH70" s="82" t="s">
        <v>416</v>
      </c>
      <c r="AI70" s="83" t="s">
        <v>244</v>
      </c>
      <c r="AJ70" s="83" t="s">
        <v>209</v>
      </c>
      <c r="AK70" s="84">
        <v>3.4722222222222224E-2</v>
      </c>
      <c r="AL70" s="84">
        <v>5.2083333333333336E-2</v>
      </c>
      <c r="AM70" s="84">
        <v>0.18402777777777779</v>
      </c>
      <c r="AN70" s="84">
        <v>0.19097222222222221</v>
      </c>
      <c r="AO70" s="163">
        <f>IF(AN70&lt;AK70,(AN70+1)-AK70,AN70-AK70)</f>
        <v>0.15625</v>
      </c>
      <c r="AP70" s="163">
        <f>IF(AM70&lt;AL70,(AM70+1)-AL70,AM70-AL70)</f>
        <v>0.13194444444444445</v>
      </c>
      <c r="AQ70" s="164">
        <f>IF(AP70&lt;&gt;0,1,"")</f>
        <v>1</v>
      </c>
      <c r="AR70" s="87">
        <f>IF(AK70&lt;&gt;0,AK70-(6/24)+1440,"")</f>
        <v>1439.7847222222222</v>
      </c>
      <c r="AS70" s="88">
        <v>17.3</v>
      </c>
      <c r="AT70" s="165"/>
      <c r="AU70" s="165"/>
      <c r="AV70" s="88">
        <v>23</v>
      </c>
      <c r="AW70" s="88">
        <v>8</v>
      </c>
      <c r="AX70" s="90" t="s">
        <v>627</v>
      </c>
      <c r="AY70" s="89">
        <f>AX70*0.0004536</f>
        <v>41.5710792</v>
      </c>
      <c r="AZ70" s="88"/>
      <c r="BA70" s="92"/>
      <c r="BB70" s="92"/>
      <c r="BC70" s="80"/>
      <c r="BD70" s="93"/>
      <c r="BE70" s="93"/>
      <c r="BF70" s="93"/>
      <c r="BG70" s="93"/>
      <c r="BH70" s="94"/>
      <c r="BI70" s="94"/>
      <c r="BJ70" s="94"/>
      <c r="BK70" s="95"/>
      <c r="BL70" s="96"/>
      <c r="BM70" s="96"/>
      <c r="BN70" s="96"/>
      <c r="BO70" s="97"/>
      <c r="BP70" s="98"/>
      <c r="BQ70" s="97"/>
      <c r="BR70" s="76"/>
      <c r="BS70" s="76"/>
      <c r="BT70" s="76"/>
      <c r="BU70" s="76"/>
      <c r="BV70" s="76"/>
      <c r="BW70" s="76"/>
      <c r="BX70" s="76"/>
      <c r="BY70" s="76"/>
      <c r="BZ70" s="76"/>
      <c r="CA70" s="76"/>
      <c r="CB70" s="76"/>
      <c r="CC70" s="76"/>
      <c r="CD70" s="212">
        <v>38.887999999999998</v>
      </c>
      <c r="CE70" s="76"/>
      <c r="CF70" s="166">
        <f>((CE70)*0.8)/1000</f>
        <v>0</v>
      </c>
      <c r="CG70" s="76">
        <v>5682</v>
      </c>
      <c r="CH70" s="166">
        <f>(((CG70*3.8)*(0.8))/1000)</f>
        <v>17.27328</v>
      </c>
      <c r="CI70" s="167">
        <f>IF(A70="","",IF(CF70=0,CH70,CF70))</f>
        <v>17.27328</v>
      </c>
      <c r="CJ70" s="167">
        <f>IF(A70="","",(CK70/$AY$4))</f>
        <v>5682</v>
      </c>
      <c r="CK70" s="167">
        <f>IF(A70="","",IF(CE70="",(CG70*$AY$4),CE70))</f>
        <v>21592.024928331048</v>
      </c>
      <c r="CL70" s="230">
        <f>CI70-AS70</f>
        <v>-2.6720000000000965E-2</v>
      </c>
      <c r="CM70" s="166">
        <f>AV70-AW70</f>
        <v>15</v>
      </c>
      <c r="CN70" s="168"/>
      <c r="CO70" s="81">
        <v>44343</v>
      </c>
      <c r="CP70" s="192">
        <v>0.97569444444444453</v>
      </c>
      <c r="CQ70" s="192">
        <v>0</v>
      </c>
      <c r="CR70" s="169" t="s">
        <v>522</v>
      </c>
      <c r="CT70" s="83" t="s">
        <v>697</v>
      </c>
      <c r="CU70" s="76"/>
    </row>
    <row r="71" spans="1:99" s="1" customFormat="1" ht="13.8" hidden="1" thickBot="1" x14ac:dyDescent="0.3">
      <c r="A71" s="100"/>
      <c r="B71" s="76" t="s">
        <v>142</v>
      </c>
      <c r="C71" s="77"/>
      <c r="D71" s="83"/>
      <c r="E71" s="83"/>
      <c r="F71" s="83"/>
      <c r="G71" s="83"/>
      <c r="H71" s="76"/>
      <c r="I71" s="76"/>
      <c r="J71" s="156"/>
      <c r="K71" s="156"/>
      <c r="L71" s="156"/>
      <c r="M71" s="157"/>
      <c r="N71" s="156"/>
      <c r="O71" s="158"/>
      <c r="P71" s="159"/>
      <c r="Q71" s="157"/>
      <c r="R71" s="157"/>
      <c r="S71" s="159"/>
      <c r="T71" s="159"/>
      <c r="U71" s="159"/>
      <c r="V71" s="160"/>
      <c r="W71" s="160"/>
      <c r="X71" s="161"/>
      <c r="Y71" s="162"/>
      <c r="Z71" s="162"/>
      <c r="AA71" s="159"/>
      <c r="AB71" s="159"/>
      <c r="AC71" s="157"/>
      <c r="AD71" s="157"/>
      <c r="AE71" s="161"/>
      <c r="AF71" s="80">
        <v>3</v>
      </c>
      <c r="AG71" s="81"/>
      <c r="AH71" s="82"/>
      <c r="AI71" s="83"/>
      <c r="AJ71" s="83"/>
      <c r="AK71" s="84"/>
      <c r="AL71" s="84"/>
      <c r="AM71" s="84"/>
      <c r="AN71" s="84"/>
      <c r="AO71" s="163">
        <f>IF(AN71&lt;AK71,(AN71+1)-AK71,AN71-AK71)</f>
        <v>0</v>
      </c>
      <c r="AP71" s="163">
        <f>IF(AM71&lt;AL71,(AM71+1)-AL71,AM71-AL71)</f>
        <v>0</v>
      </c>
      <c r="AQ71" s="164" t="str">
        <f>IF(AP71&lt;&gt;0,1,"")</f>
        <v/>
      </c>
      <c r="AR71" s="87" t="str">
        <f>IF(AK71&lt;&gt;0,AK71-(6/24)+1440,"")</f>
        <v/>
      </c>
      <c r="AS71" s="88"/>
      <c r="AT71" s="89"/>
      <c r="AU71" s="89"/>
      <c r="AV71" s="88"/>
      <c r="AW71" s="88"/>
      <c r="AX71" s="90"/>
      <c r="AY71" s="89">
        <f>AX71*0.0004536</f>
        <v>0</v>
      </c>
      <c r="AZ71" s="88"/>
      <c r="BA71" s="92"/>
      <c r="BB71" s="92"/>
      <c r="BC71" s="80"/>
      <c r="BD71" s="93"/>
      <c r="BE71" s="93"/>
      <c r="BF71" s="93"/>
      <c r="BG71" s="93"/>
      <c r="BH71" s="94"/>
      <c r="BI71" s="94"/>
      <c r="BJ71" s="94"/>
      <c r="BK71" s="95"/>
      <c r="BL71" s="96"/>
      <c r="BM71" s="96"/>
      <c r="BN71" s="96"/>
      <c r="BO71" s="97"/>
      <c r="BP71" s="98"/>
      <c r="BQ71" s="97"/>
      <c r="BR71" s="76"/>
      <c r="BS71" s="76"/>
      <c r="BT71" s="76"/>
      <c r="BU71" s="76"/>
      <c r="BV71" s="76"/>
      <c r="BW71" s="76"/>
      <c r="BX71" s="76"/>
      <c r="BY71" s="76"/>
      <c r="BZ71" s="76"/>
      <c r="CA71" s="76"/>
      <c r="CB71" s="76"/>
      <c r="CC71" s="76"/>
      <c r="CD71" s="212"/>
      <c r="CE71" s="76"/>
      <c r="CF71" s="166">
        <f>((CE71)*0.8)/1000</f>
        <v>0</v>
      </c>
      <c r="CG71" s="76"/>
      <c r="CH71" s="166">
        <f>(((CG71*3.8)*(0.8))/1000)</f>
        <v>0</v>
      </c>
      <c r="CI71" s="167" t="str">
        <f>IF(A71="","",IF(CF71=0,CH71,CF71))</f>
        <v/>
      </c>
      <c r="CJ71" s="167" t="str">
        <f>IF(A71="","",(CK71/$AY$4))</f>
        <v/>
      </c>
      <c r="CK71" s="167" t="str">
        <f>IF(A71="","",IF(CE71="",(CG71*$AY$4),CE71))</f>
        <v/>
      </c>
      <c r="CL71" s="230"/>
      <c r="CM71" s="166">
        <f>AV71-AW71</f>
        <v>0</v>
      </c>
      <c r="CN71" s="168"/>
      <c r="CO71" s="81"/>
      <c r="CP71" s="192"/>
      <c r="CQ71" s="192"/>
      <c r="CR71" s="169"/>
      <c r="CT71" s="83"/>
      <c r="CU71" s="76"/>
    </row>
    <row r="72" spans="1:99" s="1" customFormat="1" ht="13.8" hidden="1" thickBot="1" x14ac:dyDescent="0.3">
      <c r="A72" s="100"/>
      <c r="B72" s="76" t="str">
        <f>IF(AH72="","",A72&amp;"-"&amp;AH72&amp;"-"&amp;AF72)</f>
        <v/>
      </c>
      <c r="C72" s="77"/>
      <c r="D72" s="83"/>
      <c r="E72" s="83"/>
      <c r="F72" s="83"/>
      <c r="G72" s="83"/>
      <c r="H72" s="76"/>
      <c r="I72" s="76"/>
      <c r="J72" s="156"/>
      <c r="K72" s="156"/>
      <c r="L72" s="156"/>
      <c r="M72" s="157"/>
      <c r="N72" s="156"/>
      <c r="O72" s="158"/>
      <c r="P72" s="159"/>
      <c r="Q72" s="157"/>
      <c r="R72" s="157"/>
      <c r="S72" s="159"/>
      <c r="T72" s="159"/>
      <c r="U72" s="159"/>
      <c r="V72" s="160"/>
      <c r="W72" s="160"/>
      <c r="X72" s="161"/>
      <c r="Y72" s="162"/>
      <c r="Z72" s="162"/>
      <c r="AA72" s="159"/>
      <c r="AB72" s="159"/>
      <c r="AC72" s="157"/>
      <c r="AD72" s="157"/>
      <c r="AE72" s="161"/>
      <c r="AF72" s="102">
        <v>4</v>
      </c>
      <c r="AG72" s="103"/>
      <c r="AH72" s="104"/>
      <c r="AI72" s="105"/>
      <c r="AJ72" s="106"/>
      <c r="AK72" s="107"/>
      <c r="AL72" s="107"/>
      <c r="AM72" s="107"/>
      <c r="AN72" s="107"/>
      <c r="AO72" s="170">
        <f>IF(AN72&lt;AK72,(AN72+1)-AK72,AN72-AK72)</f>
        <v>0</v>
      </c>
      <c r="AP72" s="170">
        <f>IF(AM72&lt;AL72,(AM72+1)-AL72,AM72-AL72)</f>
        <v>0</v>
      </c>
      <c r="AQ72" s="171" t="str">
        <f>IF(AP72&lt;&gt;0,1,"")</f>
        <v/>
      </c>
      <c r="AR72" s="110" t="str">
        <f>IF(AK72&lt;&gt;0,AK72-(6/24)+1440,"")</f>
        <v/>
      </c>
      <c r="AS72" s="111"/>
      <c r="AT72" s="112"/>
      <c r="AU72" s="112"/>
      <c r="AV72" s="111"/>
      <c r="AW72" s="111"/>
      <c r="AX72" s="240"/>
      <c r="AY72" s="112">
        <f>AX72*0.0004536</f>
        <v>0</v>
      </c>
      <c r="AZ72" s="111"/>
      <c r="BA72" s="115"/>
      <c r="BB72" s="115"/>
      <c r="BC72" s="102"/>
      <c r="BD72" s="116"/>
      <c r="BE72" s="116"/>
      <c r="BF72" s="116"/>
      <c r="BG72" s="116"/>
      <c r="BH72" s="117"/>
      <c r="BI72" s="117"/>
      <c r="BJ72" s="117"/>
      <c r="BK72" s="118"/>
      <c r="BL72" s="119"/>
      <c r="BM72" s="119"/>
      <c r="BN72" s="119"/>
      <c r="BO72" s="120"/>
      <c r="BP72" s="121"/>
      <c r="BQ72" s="120"/>
      <c r="BR72" s="122"/>
      <c r="BS72" s="122"/>
      <c r="BT72" s="122"/>
      <c r="BU72" s="122"/>
      <c r="BV72" s="122"/>
      <c r="BW72" s="122"/>
      <c r="BX72" s="122"/>
      <c r="BY72" s="122"/>
      <c r="BZ72" s="122"/>
      <c r="CA72" s="122"/>
      <c r="CB72" s="122"/>
      <c r="CC72" s="122"/>
      <c r="CD72" s="213"/>
      <c r="CE72" s="122"/>
      <c r="CF72" s="172">
        <f>((CE72)*0.8)/1000</f>
        <v>0</v>
      </c>
      <c r="CG72" s="122"/>
      <c r="CH72" s="172">
        <f>(((CG72*3.8)*(0.8))/1000)</f>
        <v>0</v>
      </c>
      <c r="CI72" s="173" t="str">
        <f>IF(A72="","",IF(CF72=0,CH72,CF72))</f>
        <v/>
      </c>
      <c r="CJ72" s="173" t="str">
        <f>IF(A72="","",(CK72/$AY$4))</f>
        <v/>
      </c>
      <c r="CK72" s="173" t="str">
        <f>IF(A72="","",IF(CE72="",(CG72*$AY$4),CE72))</f>
        <v/>
      </c>
      <c r="CL72" s="99"/>
      <c r="CM72" s="172">
        <f>AV72-AW72</f>
        <v>0</v>
      </c>
      <c r="CN72" s="241"/>
      <c r="CO72" s="202"/>
      <c r="CP72" s="203"/>
      <c r="CQ72" s="203"/>
      <c r="CR72" s="204"/>
      <c r="CT72" s="83"/>
      <c r="CU72" s="76"/>
    </row>
    <row r="73" spans="1:99" s="1" customFormat="1" ht="13.8" hidden="1" thickBot="1" x14ac:dyDescent="0.3">
      <c r="A73" s="124"/>
      <c r="B73" s="125" t="str">
        <f>IF(AH73="","",A73&amp;"-"&amp;AH73&amp;"-"&amp;AF73)</f>
        <v/>
      </c>
      <c r="C73" s="126"/>
      <c r="D73" s="127"/>
      <c r="E73" s="127"/>
      <c r="F73" s="127"/>
      <c r="G73" s="127"/>
      <c r="H73" s="127"/>
      <c r="I73" s="128"/>
      <c r="J73" s="174"/>
      <c r="K73" s="174"/>
      <c r="L73" s="174"/>
      <c r="M73" s="175"/>
      <c r="N73" s="174"/>
      <c r="O73" s="176"/>
      <c r="P73" s="177"/>
      <c r="Q73" s="175"/>
      <c r="R73" s="175"/>
      <c r="S73" s="177"/>
      <c r="T73" s="177"/>
      <c r="U73" s="177"/>
      <c r="V73" s="178"/>
      <c r="W73" s="178"/>
      <c r="X73" s="179"/>
      <c r="Y73" s="180"/>
      <c r="Z73" s="180"/>
      <c r="AA73" s="177"/>
      <c r="AB73" s="177"/>
      <c r="AC73" s="175"/>
      <c r="AD73" s="175"/>
      <c r="AE73" s="181"/>
      <c r="AF73" s="238" t="s">
        <v>141</v>
      </c>
      <c r="AG73" s="239"/>
      <c r="AH73" s="182"/>
      <c r="AI73" s="132"/>
      <c r="AJ73" s="132"/>
      <c r="AK73" s="132"/>
      <c r="AL73" s="132"/>
      <c r="AM73" s="132"/>
      <c r="AN73" s="133"/>
      <c r="AO73" s="133">
        <f>SUM(AO69:AO72)</f>
        <v>0.34027777777777768</v>
      </c>
      <c r="AP73" s="133">
        <f>SUM(AP69:AP72)</f>
        <v>0.28125000000000011</v>
      </c>
      <c r="AQ73" s="134">
        <f>SUM(AQ69:AQ72)</f>
        <v>2</v>
      </c>
      <c r="AR73" s="134"/>
      <c r="AS73" s="135"/>
      <c r="AT73" s="135"/>
      <c r="AU73" s="135"/>
      <c r="AV73" s="135"/>
      <c r="AW73" s="135"/>
      <c r="AX73" s="136"/>
      <c r="AY73" s="135"/>
      <c r="AZ73" s="183"/>
      <c r="BA73" s="184"/>
      <c r="BB73" s="184"/>
      <c r="BC73" s="185"/>
      <c r="BD73" s="185"/>
      <c r="BE73" s="185"/>
      <c r="BF73" s="186"/>
      <c r="BG73" s="186"/>
      <c r="BH73" s="186"/>
      <c r="BI73" s="186"/>
      <c r="BJ73" s="186"/>
      <c r="BK73" s="187"/>
      <c r="BL73" s="187"/>
      <c r="BM73" s="187"/>
      <c r="BN73" s="187"/>
      <c r="BO73" s="188"/>
      <c r="BP73" s="188"/>
      <c r="BQ73" s="188"/>
      <c r="BR73" s="189"/>
      <c r="BS73" s="189"/>
      <c r="BT73" s="189"/>
      <c r="BU73" s="189"/>
      <c r="BV73" s="189"/>
      <c r="BW73" s="189"/>
      <c r="BX73" s="189"/>
      <c r="BY73" s="189"/>
      <c r="BZ73" s="189"/>
      <c r="CA73" s="189"/>
      <c r="CB73" s="189"/>
      <c r="CC73" s="189"/>
      <c r="CD73" s="214"/>
      <c r="CE73" s="132"/>
      <c r="CF73" s="135"/>
      <c r="CG73" s="132"/>
      <c r="CH73" s="135">
        <f>SUM(CH69:CH72)</f>
        <v>17.27328</v>
      </c>
      <c r="CI73" s="190">
        <f>SUM(CI69:CI72)</f>
        <v>32.838880000000003</v>
      </c>
      <c r="CJ73" s="190">
        <f>SUM(CJ69:CJ72)</f>
        <v>10802.162391760692</v>
      </c>
      <c r="CK73" s="190">
        <f>SUM(CK69:CK72)</f>
        <v>41049.024928331048</v>
      </c>
      <c r="CL73" s="191"/>
      <c r="CM73" s="135">
        <f>SUM(CM69:CM72)</f>
        <v>30.9</v>
      </c>
      <c r="CN73" s="132"/>
      <c r="CO73" s="132"/>
      <c r="CP73" s="132"/>
      <c r="CQ73" s="132"/>
      <c r="CR73" s="141"/>
      <c r="CT73" s="214"/>
      <c r="CU73" s="214"/>
    </row>
    <row r="74" spans="1:99" s="1" customFormat="1" x14ac:dyDescent="0.25">
      <c r="A74" s="100">
        <v>5873</v>
      </c>
      <c r="B74" s="76" t="str">
        <f>IF(AH74="","",A74&amp;"-"&amp;AH74&amp;"-"&amp;AF74)</f>
        <v>5873-1300-1</v>
      </c>
      <c r="C74" s="52">
        <v>72</v>
      </c>
      <c r="D74" s="83" t="s">
        <v>240</v>
      </c>
      <c r="E74" s="83" t="s">
        <v>241</v>
      </c>
      <c r="F74" s="83"/>
      <c r="G74" s="83"/>
      <c r="H74" s="53"/>
      <c r="I74" s="70"/>
      <c r="J74" s="142"/>
      <c r="K74" s="142"/>
      <c r="L74" s="142"/>
      <c r="M74" s="143"/>
      <c r="N74" s="142"/>
      <c r="O74" s="144"/>
      <c r="P74" s="145"/>
      <c r="Q74" s="143"/>
      <c r="R74" s="143"/>
      <c r="S74" s="145"/>
      <c r="T74" s="145"/>
      <c r="U74" s="145"/>
      <c r="V74" s="146"/>
      <c r="W74" s="146"/>
      <c r="X74" s="147"/>
      <c r="Y74" s="146"/>
      <c r="Z74" s="146"/>
      <c r="AA74" s="145"/>
      <c r="AB74" s="145"/>
      <c r="AC74" s="143"/>
      <c r="AD74" s="143"/>
      <c r="AE74" s="147"/>
      <c r="AF74" s="56">
        <v>1</v>
      </c>
      <c r="AG74" s="81">
        <v>44344</v>
      </c>
      <c r="AH74" s="148" t="s">
        <v>372</v>
      </c>
      <c r="AI74" s="53" t="s">
        <v>209</v>
      </c>
      <c r="AJ74" s="53" t="s">
        <v>330</v>
      </c>
      <c r="AK74" s="149">
        <v>0.27083333333333331</v>
      </c>
      <c r="AL74" s="149">
        <v>0.28819444444444448</v>
      </c>
      <c r="AM74" s="149">
        <v>0.31944444444444448</v>
      </c>
      <c r="AN74" s="149">
        <v>0.3263888888888889</v>
      </c>
      <c r="AO74" s="150">
        <f>IF(AN74&lt;AK74,(AN74+1)-AK74,AN74-AK74)</f>
        <v>5.555555555555558E-2</v>
      </c>
      <c r="AP74" s="245">
        <f>IF(AM74&lt;AL74,(AM74+1)-AL74,AM74-AL74)</f>
        <v>3.125E-2</v>
      </c>
      <c r="AQ74" s="151">
        <f>IF(AP74&lt;&gt;0,1,"")</f>
        <v>1</v>
      </c>
      <c r="AR74" s="63">
        <f>IF(AK74&lt;&gt;0,AK74-(6/24)+1440,"")</f>
        <v>1440.0208333333333</v>
      </c>
      <c r="AS74" s="66">
        <v>19.7</v>
      </c>
      <c r="AT74" s="152"/>
      <c r="AU74" s="152"/>
      <c r="AV74" s="66">
        <v>27.2</v>
      </c>
      <c r="AW74" s="66">
        <v>22.7</v>
      </c>
      <c r="AX74" s="51">
        <v>32381.8</v>
      </c>
      <c r="AY74" s="65">
        <f>AX74*0.0004536</f>
        <v>14.68838448</v>
      </c>
      <c r="AZ74" s="66"/>
      <c r="BA74" s="68"/>
      <c r="BB74" s="68"/>
      <c r="BC74" s="69"/>
      <c r="BD74" s="70"/>
      <c r="BE74" s="70"/>
      <c r="BF74" s="70"/>
      <c r="BG74" s="70"/>
      <c r="BH74" s="71"/>
      <c r="BI74" s="71"/>
      <c r="BJ74" s="71"/>
      <c r="BK74" s="72"/>
      <c r="BL74" s="73"/>
      <c r="BM74" s="73"/>
      <c r="BN74" s="73"/>
      <c r="BO74" s="74"/>
      <c r="BP74" s="75"/>
      <c r="BQ74" s="74"/>
      <c r="BR74" s="51"/>
      <c r="BS74" s="51"/>
      <c r="BT74" s="51"/>
      <c r="BU74" s="51"/>
      <c r="BV74" s="51"/>
      <c r="BW74" s="51"/>
      <c r="BX74" s="51"/>
      <c r="BY74" s="51"/>
      <c r="BZ74" s="51"/>
      <c r="CA74" s="51"/>
      <c r="CB74" s="51"/>
      <c r="CC74" s="51"/>
      <c r="CD74" s="215">
        <v>14.718999999999999</v>
      </c>
      <c r="CE74" s="51">
        <v>24639</v>
      </c>
      <c r="CF74" s="153">
        <f>((CE74)*0.8)/1000</f>
        <v>19.711200000000002</v>
      </c>
      <c r="CG74" s="51"/>
      <c r="CH74" s="153">
        <f>(((CG74*3.8)*(0.8))/1000)</f>
        <v>0</v>
      </c>
      <c r="CI74" s="154">
        <f>IF(A74="","",IF(CF74=0,CH74,CF74))</f>
        <v>19.711200000000002</v>
      </c>
      <c r="CJ74" s="154">
        <f>IF(A74="","",(CK74/$AY$4))</f>
        <v>6483.8197651535029</v>
      </c>
      <c r="CK74" s="154">
        <f>IF(A74="","",IF(CE74="",(CG74*$AY$4),CE74))</f>
        <v>24639</v>
      </c>
      <c r="CL74" s="64">
        <f>CI74-AS74</f>
        <v>1.1200000000002319E-2</v>
      </c>
      <c r="CM74" s="153">
        <f>AV74-AW74</f>
        <v>4.5</v>
      </c>
      <c r="CN74" s="155"/>
      <c r="CO74" s="199">
        <v>44344</v>
      </c>
      <c r="CP74" s="200">
        <v>0.98958333333333337</v>
      </c>
      <c r="CQ74" s="200">
        <v>6.5972222222222224E-2</v>
      </c>
      <c r="CR74" s="201" t="s">
        <v>523</v>
      </c>
      <c r="CT74" s="228" t="s">
        <v>697</v>
      </c>
      <c r="CU74" s="227"/>
    </row>
    <row r="75" spans="1:99" s="1" customFormat="1" ht="13.8" thickBot="1" x14ac:dyDescent="0.3">
      <c r="A75" s="100">
        <v>5873</v>
      </c>
      <c r="B75" s="76" t="str">
        <f>IF(AH75="","",A75&amp;"-"&amp;AH75&amp;"-"&amp;AF75)</f>
        <v>5873-1300-2</v>
      </c>
      <c r="C75" s="77">
        <v>72</v>
      </c>
      <c r="D75" s="83" t="s">
        <v>240</v>
      </c>
      <c r="E75" s="83" t="s">
        <v>241</v>
      </c>
      <c r="F75" s="83"/>
      <c r="G75" s="83"/>
      <c r="H75" s="76"/>
      <c r="I75" s="76"/>
      <c r="J75" s="156"/>
      <c r="K75" s="156"/>
      <c r="L75" s="156"/>
      <c r="M75" s="157"/>
      <c r="N75" s="156"/>
      <c r="O75" s="158"/>
      <c r="P75" s="159"/>
      <c r="Q75" s="157"/>
      <c r="R75" s="157"/>
      <c r="S75" s="159"/>
      <c r="T75" s="159"/>
      <c r="U75" s="159"/>
      <c r="V75" s="160"/>
      <c r="W75" s="160"/>
      <c r="X75" s="161"/>
      <c r="Y75" s="162"/>
      <c r="Z75" s="162"/>
      <c r="AA75" s="159"/>
      <c r="AB75" s="159"/>
      <c r="AC75" s="157"/>
      <c r="AD75" s="157"/>
      <c r="AE75" s="161"/>
      <c r="AF75" s="80">
        <v>2</v>
      </c>
      <c r="AG75" s="81">
        <v>44344</v>
      </c>
      <c r="AH75" s="82" t="s">
        <v>372</v>
      </c>
      <c r="AI75" s="83" t="s">
        <v>330</v>
      </c>
      <c r="AJ75" s="83" t="s">
        <v>244</v>
      </c>
      <c r="AK75" s="84">
        <v>0.35416666666666669</v>
      </c>
      <c r="AL75" s="84">
        <v>0.36805555555555558</v>
      </c>
      <c r="AM75" s="84">
        <v>0.49652777777777773</v>
      </c>
      <c r="AN75" s="84">
        <v>0.53472222222222221</v>
      </c>
      <c r="AO75" s="163">
        <f>IF(AN75&lt;AK75,(AN75+1)-AK75,AN75-AK75)</f>
        <v>0.18055555555555552</v>
      </c>
      <c r="AP75" s="163">
        <f>IF(AM75&lt;AL75,(AM75+1)-AL75,AM75-AL75)</f>
        <v>0.12847222222222215</v>
      </c>
      <c r="AQ75" s="164">
        <f>IF(AP75&lt;&gt;0,1,"")</f>
        <v>1</v>
      </c>
      <c r="AR75" s="87">
        <f>IF(AK75&lt;&gt;0,AK75-(6/24)+1440,"")</f>
        <v>1440.1041666666667</v>
      </c>
      <c r="AS75" s="254">
        <v>0</v>
      </c>
      <c r="AT75" s="165"/>
      <c r="AU75" s="165"/>
      <c r="AV75" s="88">
        <v>22.6</v>
      </c>
      <c r="AW75" s="88">
        <v>7.6</v>
      </c>
      <c r="AX75" s="90" t="s">
        <v>658</v>
      </c>
      <c r="AY75" s="89">
        <f>AX75*0.0004536</f>
        <v>37.783247039999999</v>
      </c>
      <c r="AZ75" s="88"/>
      <c r="BA75" s="92"/>
      <c r="BB75" s="92"/>
      <c r="BC75" s="80"/>
      <c r="BD75" s="93"/>
      <c r="BE75" s="93"/>
      <c r="BF75" s="93"/>
      <c r="BG75" s="93"/>
      <c r="BH75" s="94"/>
      <c r="BI75" s="94"/>
      <c r="BJ75" s="94"/>
      <c r="BK75" s="95"/>
      <c r="BL75" s="96"/>
      <c r="BM75" s="96"/>
      <c r="BN75" s="96"/>
      <c r="BO75" s="97"/>
      <c r="BP75" s="98"/>
      <c r="BQ75" s="97"/>
      <c r="BR75" s="76"/>
      <c r="BS75" s="76"/>
      <c r="BT75" s="76"/>
      <c r="BU75" s="76"/>
      <c r="BV75" s="76"/>
      <c r="BW75" s="76"/>
      <c r="BX75" s="76"/>
      <c r="BY75" s="76"/>
      <c r="BZ75" s="76"/>
      <c r="CA75" s="76"/>
      <c r="CB75" s="76"/>
      <c r="CC75" s="76"/>
      <c r="CD75" s="212">
        <v>36.755000000000003</v>
      </c>
      <c r="CE75" s="76"/>
      <c r="CF75" s="166">
        <f>((CE75)*0.8)/1000</f>
        <v>0</v>
      </c>
      <c r="CG75" s="76"/>
      <c r="CH75" s="166">
        <f>(((CG75*3.8)*(0.8))/1000)</f>
        <v>0</v>
      </c>
      <c r="CI75" s="167">
        <f>IF(A75="","",IF(CF75=0,CH75,CF75))</f>
        <v>0</v>
      </c>
      <c r="CJ75" s="167">
        <f>IF(A75="","",(CK75/$AY$4))</f>
        <v>0</v>
      </c>
      <c r="CK75" s="167">
        <f>IF(A75="","",IF(CE75="",(CG75*$AY$4),CE75))</f>
        <v>0</v>
      </c>
      <c r="CL75" s="230">
        <f>CI75-AS75</f>
        <v>0</v>
      </c>
      <c r="CM75" s="166">
        <f>AV75-AW75</f>
        <v>15.000000000000002</v>
      </c>
      <c r="CN75" s="168" t="s">
        <v>301</v>
      </c>
      <c r="CO75" s="81"/>
      <c r="CP75" s="192"/>
      <c r="CQ75" s="192"/>
      <c r="CR75" s="169"/>
      <c r="CT75" s="83" t="s">
        <v>697</v>
      </c>
      <c r="CU75" s="76"/>
    </row>
    <row r="76" spans="1:99" s="1" customFormat="1" ht="13.8" hidden="1" thickBot="1" x14ac:dyDescent="0.3">
      <c r="A76" s="100"/>
      <c r="B76" s="76" t="s">
        <v>142</v>
      </c>
      <c r="C76" s="77"/>
      <c r="D76" s="83"/>
      <c r="E76" s="83"/>
      <c r="F76" s="83"/>
      <c r="G76" s="83"/>
      <c r="H76" s="76"/>
      <c r="I76" s="76"/>
      <c r="J76" s="156"/>
      <c r="K76" s="156"/>
      <c r="L76" s="156"/>
      <c r="M76" s="157"/>
      <c r="N76" s="156"/>
      <c r="O76" s="158"/>
      <c r="P76" s="159"/>
      <c r="Q76" s="157"/>
      <c r="R76" s="157"/>
      <c r="S76" s="159"/>
      <c r="T76" s="159"/>
      <c r="U76" s="159"/>
      <c r="V76" s="160"/>
      <c r="W76" s="160"/>
      <c r="X76" s="161"/>
      <c r="Y76" s="162"/>
      <c r="Z76" s="162"/>
      <c r="AA76" s="159"/>
      <c r="AB76" s="159"/>
      <c r="AC76" s="157"/>
      <c r="AD76" s="157"/>
      <c r="AE76" s="161"/>
      <c r="AF76" s="80">
        <v>3</v>
      </c>
      <c r="AG76" s="81"/>
      <c r="AH76" s="82"/>
      <c r="AI76" s="83"/>
      <c r="AJ76" s="83"/>
      <c r="AK76" s="84"/>
      <c r="AL76" s="84"/>
      <c r="AM76" s="84"/>
      <c r="AN76" s="84"/>
      <c r="AO76" s="163">
        <f>IF(AN76&lt;AK76,(AN76+1)-AK76,AN76-AK76)</f>
        <v>0</v>
      </c>
      <c r="AP76" s="163">
        <f>IF(AM76&lt;AL76,(AM76+1)-AL76,AM76-AL76)</f>
        <v>0</v>
      </c>
      <c r="AQ76" s="164" t="str">
        <f>IF(AP76&lt;&gt;0,1,"")</f>
        <v/>
      </c>
      <c r="AR76" s="87" t="str">
        <f>IF(AK76&lt;&gt;0,AK76-(6/24)+1440,"")</f>
        <v/>
      </c>
      <c r="AS76" s="88"/>
      <c r="AT76" s="89"/>
      <c r="AU76" s="89"/>
      <c r="AV76" s="88"/>
      <c r="AW76" s="88"/>
      <c r="AX76" s="90"/>
      <c r="AY76" s="89">
        <f>AX76*0.0004536</f>
        <v>0</v>
      </c>
      <c r="AZ76" s="88"/>
      <c r="BA76" s="92"/>
      <c r="BB76" s="92"/>
      <c r="BC76" s="80"/>
      <c r="BD76" s="93"/>
      <c r="BE76" s="93"/>
      <c r="BF76" s="93"/>
      <c r="BG76" s="93"/>
      <c r="BH76" s="94"/>
      <c r="BI76" s="94"/>
      <c r="BJ76" s="94"/>
      <c r="BK76" s="95"/>
      <c r="BL76" s="96"/>
      <c r="BM76" s="96"/>
      <c r="BN76" s="96"/>
      <c r="BO76" s="97"/>
      <c r="BP76" s="98"/>
      <c r="BQ76" s="97"/>
      <c r="BR76" s="76"/>
      <c r="BS76" s="76"/>
      <c r="BT76" s="76"/>
      <c r="BU76" s="76"/>
      <c r="BV76" s="76"/>
      <c r="BW76" s="76"/>
      <c r="BX76" s="76"/>
      <c r="BY76" s="76"/>
      <c r="BZ76" s="76"/>
      <c r="CA76" s="76"/>
      <c r="CB76" s="76"/>
      <c r="CC76" s="76"/>
      <c r="CD76" s="212"/>
      <c r="CE76" s="76"/>
      <c r="CF76" s="166">
        <f>((CE76)*0.8)/1000</f>
        <v>0</v>
      </c>
      <c r="CG76" s="76"/>
      <c r="CH76" s="166">
        <f>(((CG76*3.8)*(0.8))/1000)</f>
        <v>0</v>
      </c>
      <c r="CI76" s="167" t="str">
        <f>IF(A76="","",IF(CF76=0,CH76,CF76))</f>
        <v/>
      </c>
      <c r="CJ76" s="167" t="str">
        <f>IF(A76="","",(CK76/$AY$4))</f>
        <v/>
      </c>
      <c r="CK76" s="167" t="str">
        <f>IF(A76="","",IF(CE76="",(CG76*$AY$4),CE76))</f>
        <v/>
      </c>
      <c r="CL76" s="230"/>
      <c r="CM76" s="166">
        <f>AV76-AW76</f>
        <v>0</v>
      </c>
      <c r="CN76" s="168"/>
      <c r="CO76" s="81"/>
      <c r="CP76" s="192"/>
      <c r="CQ76" s="192"/>
      <c r="CR76" s="169"/>
      <c r="CT76" s="83"/>
      <c r="CU76" s="76"/>
    </row>
    <row r="77" spans="1:99" s="1" customFormat="1" ht="13.8" hidden="1" thickBot="1" x14ac:dyDescent="0.3">
      <c r="A77" s="100"/>
      <c r="B77" s="76" t="str">
        <f>IF(AH77="","",A77&amp;"-"&amp;AH77&amp;"-"&amp;AF77)</f>
        <v/>
      </c>
      <c r="C77" s="77"/>
      <c r="D77" s="83"/>
      <c r="E77" s="83"/>
      <c r="F77" s="83"/>
      <c r="G77" s="83"/>
      <c r="H77" s="76"/>
      <c r="I77" s="76"/>
      <c r="J77" s="156"/>
      <c r="K77" s="156"/>
      <c r="L77" s="156"/>
      <c r="M77" s="157"/>
      <c r="N77" s="156"/>
      <c r="O77" s="158"/>
      <c r="P77" s="159"/>
      <c r="Q77" s="157"/>
      <c r="R77" s="157"/>
      <c r="S77" s="159"/>
      <c r="T77" s="159"/>
      <c r="U77" s="159"/>
      <c r="V77" s="160"/>
      <c r="W77" s="160"/>
      <c r="X77" s="161"/>
      <c r="Y77" s="162"/>
      <c r="Z77" s="162"/>
      <c r="AA77" s="159"/>
      <c r="AB77" s="159"/>
      <c r="AC77" s="157"/>
      <c r="AD77" s="157"/>
      <c r="AE77" s="161"/>
      <c r="AF77" s="102">
        <v>4</v>
      </c>
      <c r="AG77" s="103"/>
      <c r="AH77" s="104"/>
      <c r="AI77" s="105"/>
      <c r="AJ77" s="106"/>
      <c r="AK77" s="107"/>
      <c r="AL77" s="107"/>
      <c r="AM77" s="107"/>
      <c r="AN77" s="107"/>
      <c r="AO77" s="170">
        <f>IF(AN77&lt;AK77,(AN77+1)-AK77,AN77-AK77)</f>
        <v>0</v>
      </c>
      <c r="AP77" s="170">
        <f>IF(AM77&lt;AL77,(AM77+1)-AL77,AM77-AL77)</f>
        <v>0</v>
      </c>
      <c r="AQ77" s="171" t="str">
        <f>IF(AP77&lt;&gt;0,1,"")</f>
        <v/>
      </c>
      <c r="AR77" s="110" t="str">
        <f>IF(AK77&lt;&gt;0,AK77-(6/24)+1440,"")</f>
        <v/>
      </c>
      <c r="AS77" s="111"/>
      <c r="AT77" s="112"/>
      <c r="AU77" s="112"/>
      <c r="AV77" s="111"/>
      <c r="AW77" s="111"/>
      <c r="AX77" s="240"/>
      <c r="AY77" s="112">
        <f>AX77*0.0004536</f>
        <v>0</v>
      </c>
      <c r="AZ77" s="111"/>
      <c r="BA77" s="115"/>
      <c r="BB77" s="115"/>
      <c r="BC77" s="102"/>
      <c r="BD77" s="116"/>
      <c r="BE77" s="116"/>
      <c r="BF77" s="116"/>
      <c r="BG77" s="116"/>
      <c r="BH77" s="117"/>
      <c r="BI77" s="117"/>
      <c r="BJ77" s="117"/>
      <c r="BK77" s="118"/>
      <c r="BL77" s="119"/>
      <c r="BM77" s="119"/>
      <c r="BN77" s="119"/>
      <c r="BO77" s="120"/>
      <c r="BP77" s="121"/>
      <c r="BQ77" s="120"/>
      <c r="BR77" s="122"/>
      <c r="BS77" s="122"/>
      <c r="BT77" s="122"/>
      <c r="BU77" s="122"/>
      <c r="BV77" s="122"/>
      <c r="BW77" s="122"/>
      <c r="BX77" s="122"/>
      <c r="BY77" s="122"/>
      <c r="BZ77" s="122"/>
      <c r="CA77" s="122"/>
      <c r="CB77" s="122"/>
      <c r="CC77" s="122"/>
      <c r="CD77" s="213"/>
      <c r="CE77" s="122"/>
      <c r="CF77" s="172">
        <f>((CE77)*0.8)/1000</f>
        <v>0</v>
      </c>
      <c r="CG77" s="122"/>
      <c r="CH77" s="172">
        <f>(((CG77*3.8)*(0.8))/1000)</f>
        <v>0</v>
      </c>
      <c r="CI77" s="173" t="str">
        <f>IF(A77="","",IF(CF77=0,CH77,CF77))</f>
        <v/>
      </c>
      <c r="CJ77" s="173" t="str">
        <f>IF(A77="","",(CK77/$AY$4))</f>
        <v/>
      </c>
      <c r="CK77" s="173" t="str">
        <f>IF(A77="","",IF(CE77="",(CG77*$AY$4),CE77))</f>
        <v/>
      </c>
      <c r="CL77" s="99"/>
      <c r="CM77" s="172">
        <f>AV77-AW77</f>
        <v>0</v>
      </c>
      <c r="CN77" s="241"/>
      <c r="CO77" s="202"/>
      <c r="CP77" s="203"/>
      <c r="CQ77" s="203"/>
      <c r="CR77" s="204"/>
      <c r="CT77" s="83"/>
      <c r="CU77" s="76"/>
    </row>
    <row r="78" spans="1:99" s="1" customFormat="1" ht="13.8" hidden="1" thickBot="1" x14ac:dyDescent="0.3">
      <c r="A78" s="124"/>
      <c r="B78" s="125" t="str">
        <f>IF(AH78="","",A78&amp;"-"&amp;AH78&amp;"-"&amp;AF78)</f>
        <v/>
      </c>
      <c r="C78" s="126"/>
      <c r="D78" s="127"/>
      <c r="E78" s="127"/>
      <c r="F78" s="127"/>
      <c r="G78" s="127"/>
      <c r="H78" s="127"/>
      <c r="I78" s="128"/>
      <c r="J78" s="174"/>
      <c r="K78" s="174"/>
      <c r="L78" s="174"/>
      <c r="M78" s="175"/>
      <c r="N78" s="174"/>
      <c r="O78" s="176"/>
      <c r="P78" s="177"/>
      <c r="Q78" s="175"/>
      <c r="R78" s="175"/>
      <c r="S78" s="177"/>
      <c r="T78" s="177"/>
      <c r="U78" s="177"/>
      <c r="V78" s="178"/>
      <c r="W78" s="178"/>
      <c r="X78" s="179"/>
      <c r="Y78" s="180"/>
      <c r="Z78" s="180"/>
      <c r="AA78" s="177"/>
      <c r="AB78" s="177"/>
      <c r="AC78" s="175"/>
      <c r="AD78" s="175"/>
      <c r="AE78" s="181"/>
      <c r="AF78" s="238" t="s">
        <v>141</v>
      </c>
      <c r="AG78" s="239"/>
      <c r="AH78" s="182"/>
      <c r="AI78" s="132"/>
      <c r="AJ78" s="132"/>
      <c r="AK78" s="132"/>
      <c r="AL78" s="132"/>
      <c r="AM78" s="132"/>
      <c r="AN78" s="133"/>
      <c r="AO78" s="133">
        <f>SUM(AO74:AO77)</f>
        <v>0.2361111111111111</v>
      </c>
      <c r="AP78" s="133">
        <f>SUM(AP74:AP77)</f>
        <v>0.15972222222222215</v>
      </c>
      <c r="AQ78" s="134">
        <f>SUM(AQ74:AQ77)</f>
        <v>2</v>
      </c>
      <c r="AR78" s="134"/>
      <c r="AS78" s="135"/>
      <c r="AT78" s="135"/>
      <c r="AU78" s="135"/>
      <c r="AV78" s="135"/>
      <c r="AW78" s="135"/>
      <c r="AX78" s="136"/>
      <c r="AY78" s="135"/>
      <c r="AZ78" s="183"/>
      <c r="BA78" s="184"/>
      <c r="BB78" s="184"/>
      <c r="BC78" s="185"/>
      <c r="BD78" s="185"/>
      <c r="BE78" s="185"/>
      <c r="BF78" s="186"/>
      <c r="BG78" s="186"/>
      <c r="BH78" s="186"/>
      <c r="BI78" s="186"/>
      <c r="BJ78" s="186"/>
      <c r="BK78" s="187"/>
      <c r="BL78" s="187"/>
      <c r="BM78" s="187"/>
      <c r="BN78" s="187"/>
      <c r="BO78" s="188"/>
      <c r="BP78" s="188"/>
      <c r="BQ78" s="188"/>
      <c r="BR78" s="189"/>
      <c r="BS78" s="189"/>
      <c r="BT78" s="189"/>
      <c r="BU78" s="189"/>
      <c r="BV78" s="189"/>
      <c r="BW78" s="189"/>
      <c r="BX78" s="189"/>
      <c r="BY78" s="189"/>
      <c r="BZ78" s="189"/>
      <c r="CA78" s="189"/>
      <c r="CB78" s="189"/>
      <c r="CC78" s="189"/>
      <c r="CD78" s="214"/>
      <c r="CE78" s="132"/>
      <c r="CF78" s="135"/>
      <c r="CG78" s="132"/>
      <c r="CH78" s="135">
        <f>SUM(CH74:CH77)</f>
        <v>0</v>
      </c>
      <c r="CI78" s="190">
        <f>SUM(CI74:CI77)</f>
        <v>19.711200000000002</v>
      </c>
      <c r="CJ78" s="190">
        <f>SUM(CJ74:CJ77)</f>
        <v>6483.8197651535029</v>
      </c>
      <c r="CK78" s="190">
        <f>SUM(CK74:CK77)</f>
        <v>24639</v>
      </c>
      <c r="CL78" s="191"/>
      <c r="CM78" s="135">
        <f>SUM(CM74:CM77)</f>
        <v>19.5</v>
      </c>
      <c r="CN78" s="132"/>
      <c r="CO78" s="132"/>
      <c r="CP78" s="132"/>
      <c r="CQ78" s="132"/>
      <c r="CR78" s="141"/>
      <c r="CT78" s="214"/>
      <c r="CU78" s="214"/>
    </row>
    <row r="79" spans="1:99" s="1" customFormat="1" x14ac:dyDescent="0.25">
      <c r="A79" s="100">
        <v>5874</v>
      </c>
      <c r="B79" s="76" t="str">
        <f>IF(AH79="","",A79&amp;"-"&amp;AH79&amp;"-"&amp;AF79)</f>
        <v>5874-1301-1</v>
      </c>
      <c r="C79" s="52">
        <v>72</v>
      </c>
      <c r="D79" s="83" t="s">
        <v>218</v>
      </c>
      <c r="E79" s="83" t="s">
        <v>529</v>
      </c>
      <c r="F79" s="83"/>
      <c r="G79" s="83"/>
      <c r="H79" s="53"/>
      <c r="I79" s="70"/>
      <c r="J79" s="142"/>
      <c r="K79" s="142"/>
      <c r="L79" s="142"/>
      <c r="M79" s="143"/>
      <c r="N79" s="142"/>
      <c r="O79" s="144"/>
      <c r="P79" s="145"/>
      <c r="Q79" s="143"/>
      <c r="R79" s="143"/>
      <c r="S79" s="145"/>
      <c r="T79" s="145"/>
      <c r="U79" s="145"/>
      <c r="V79" s="146"/>
      <c r="W79" s="146"/>
      <c r="X79" s="147"/>
      <c r="Y79" s="146"/>
      <c r="Z79" s="146"/>
      <c r="AA79" s="145"/>
      <c r="AB79" s="145"/>
      <c r="AC79" s="143"/>
      <c r="AD79" s="143"/>
      <c r="AE79" s="147"/>
      <c r="AF79" s="56">
        <v>1</v>
      </c>
      <c r="AG79" s="81">
        <v>44344</v>
      </c>
      <c r="AH79" s="148" t="s">
        <v>370</v>
      </c>
      <c r="AI79" s="53" t="s">
        <v>244</v>
      </c>
      <c r="AJ79" s="53" t="s">
        <v>330</v>
      </c>
      <c r="AK79" s="149">
        <v>0.59375</v>
      </c>
      <c r="AL79" s="149">
        <v>0.60347222222222219</v>
      </c>
      <c r="AM79" s="149">
        <v>0.7090277777777777</v>
      </c>
      <c r="AN79" s="149">
        <v>0.71527777777777779</v>
      </c>
      <c r="AO79" s="150">
        <f>IF(AN79&lt;AK79,(AN79+1)-AK79,AN79-AK79)</f>
        <v>0.12152777777777779</v>
      </c>
      <c r="AP79" s="245">
        <f>IF(AM79&lt;AL79,(AM79+1)-AL79,AM79-AL79)</f>
        <v>0.10555555555555551</v>
      </c>
      <c r="AQ79" s="151">
        <f>IF(AP79&lt;&gt;0,1,"")</f>
        <v>1</v>
      </c>
      <c r="AR79" s="63">
        <f>IF(AK79&lt;&gt;0,AK79-(6/24)+1440,"")</f>
        <v>1440.34375</v>
      </c>
      <c r="AS79" s="66">
        <v>14</v>
      </c>
      <c r="AT79" s="152"/>
      <c r="AU79" s="152"/>
      <c r="AV79" s="66">
        <v>21.2</v>
      </c>
      <c r="AW79" s="66">
        <v>7.9</v>
      </c>
      <c r="AX79" s="51">
        <v>95299</v>
      </c>
      <c r="AY79" s="65">
        <f>AX79*0.0004536</f>
        <v>43.227626400000005</v>
      </c>
      <c r="AZ79" s="66"/>
      <c r="BA79" s="68"/>
      <c r="BB79" s="68"/>
      <c r="BC79" s="69"/>
      <c r="BD79" s="70"/>
      <c r="BE79" s="70"/>
      <c r="BF79" s="70"/>
      <c r="BG79" s="70"/>
      <c r="BH79" s="71"/>
      <c r="BI79" s="71"/>
      <c r="BJ79" s="71"/>
      <c r="BK79" s="72"/>
      <c r="BL79" s="73"/>
      <c r="BM79" s="73"/>
      <c r="BN79" s="73"/>
      <c r="BO79" s="74"/>
      <c r="BP79" s="75"/>
      <c r="BQ79" s="74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215">
        <v>41.713000000000001</v>
      </c>
      <c r="CE79" s="51"/>
      <c r="CF79" s="153">
        <f>((CE79)*0.8)/1000</f>
        <v>0</v>
      </c>
      <c r="CG79" s="51">
        <v>4630</v>
      </c>
      <c r="CH79" s="153">
        <f>(((CG79*3.8)*(0.8))/1000)</f>
        <v>14.075200000000001</v>
      </c>
      <c r="CI79" s="154">
        <f>IF(A79="","",IF(CF79=0,CH79,CF79))</f>
        <v>14.075200000000001</v>
      </c>
      <c r="CJ79" s="154">
        <f>IF(A79="","",(CK79/$AY$4))</f>
        <v>4630</v>
      </c>
      <c r="CK79" s="154">
        <f>IF(A79="","",IF(CE79="",(CG79*$AY$4),CE79))</f>
        <v>17594.346254518259</v>
      </c>
      <c r="CL79" s="64">
        <f>CI79-AS79</f>
        <v>7.52000000000006E-2</v>
      </c>
      <c r="CM79" s="153">
        <f>AV79-AW79</f>
        <v>13.299999999999999</v>
      </c>
      <c r="CN79" s="155"/>
      <c r="CO79" s="199"/>
      <c r="CP79" s="200"/>
      <c r="CQ79" s="200"/>
      <c r="CR79" s="201"/>
      <c r="CT79" s="228" t="s">
        <v>697</v>
      </c>
      <c r="CU79" s="227"/>
    </row>
    <row r="80" spans="1:99" s="1" customFormat="1" ht="13.8" thickBot="1" x14ac:dyDescent="0.3">
      <c r="A80" s="100">
        <v>5874</v>
      </c>
      <c r="B80" s="76" t="str">
        <f>IF(AH80="","",A80&amp;"-"&amp;AH80&amp;"-"&amp;AF80)</f>
        <v>5874-301-2</v>
      </c>
      <c r="C80" s="77">
        <v>72</v>
      </c>
      <c r="D80" s="83" t="s">
        <v>218</v>
      </c>
      <c r="E80" s="83" t="s">
        <v>529</v>
      </c>
      <c r="F80" s="83"/>
      <c r="G80" s="83"/>
      <c r="H80" s="76"/>
      <c r="I80" s="76"/>
      <c r="J80" s="156"/>
      <c r="K80" s="156"/>
      <c r="L80" s="156"/>
      <c r="M80" s="157"/>
      <c r="N80" s="156"/>
      <c r="O80" s="158"/>
      <c r="P80" s="159"/>
      <c r="Q80" s="157"/>
      <c r="R80" s="157"/>
      <c r="S80" s="159"/>
      <c r="T80" s="159"/>
      <c r="U80" s="159"/>
      <c r="V80" s="160"/>
      <c r="W80" s="160"/>
      <c r="X80" s="161"/>
      <c r="Y80" s="162"/>
      <c r="Z80" s="162"/>
      <c r="AA80" s="159"/>
      <c r="AB80" s="159"/>
      <c r="AC80" s="157"/>
      <c r="AD80" s="157"/>
      <c r="AE80" s="161"/>
      <c r="AF80" s="80">
        <v>2</v>
      </c>
      <c r="AG80" s="81">
        <v>44344</v>
      </c>
      <c r="AH80" s="82" t="s">
        <v>329</v>
      </c>
      <c r="AI80" s="83" t="s">
        <v>330</v>
      </c>
      <c r="AJ80" s="83" t="s">
        <v>209</v>
      </c>
      <c r="AK80" s="84">
        <v>0.77430555555555547</v>
      </c>
      <c r="AL80" s="84">
        <v>0.78541666666666676</v>
      </c>
      <c r="AM80" s="84">
        <v>0.8222222222222223</v>
      </c>
      <c r="AN80" s="84">
        <v>0.82638888888888884</v>
      </c>
      <c r="AO80" s="163">
        <f>IF(AN80&lt;AK80,(AN80+1)-AK80,AN80-AK80)</f>
        <v>5.208333333333337E-2</v>
      </c>
      <c r="AP80" s="163">
        <f>IF(AM80&lt;AL80,(AM80+1)-AL80,AM80-AL80)</f>
        <v>3.6805555555555536E-2</v>
      </c>
      <c r="AQ80" s="164">
        <f>IF(AP80&lt;&gt;0,1,"")</f>
        <v>1</v>
      </c>
      <c r="AR80" s="87">
        <f>IF(AK80&lt;&gt;0,AK80-(6/24)+1440,"")</f>
        <v>1440.5243055555557</v>
      </c>
      <c r="AS80" s="254">
        <v>4.5</v>
      </c>
      <c r="AT80" s="280"/>
      <c r="AU80" s="280"/>
      <c r="AV80" s="254">
        <v>12</v>
      </c>
      <c r="AW80" s="88">
        <v>7.4</v>
      </c>
      <c r="AX80" s="90" t="s">
        <v>659</v>
      </c>
      <c r="AY80" s="89">
        <f>AX80*0.0004536</f>
        <v>27.617436000000001</v>
      </c>
      <c r="AZ80" s="88"/>
      <c r="BA80" s="92"/>
      <c r="BB80" s="92"/>
      <c r="BC80" s="80"/>
      <c r="BD80" s="93"/>
      <c r="BE80" s="93"/>
      <c r="BF80" s="93"/>
      <c r="BG80" s="93"/>
      <c r="BH80" s="94"/>
      <c r="BI80" s="94"/>
      <c r="BJ80" s="94"/>
      <c r="BK80" s="95"/>
      <c r="BL80" s="96"/>
      <c r="BM80" s="96"/>
      <c r="BN80" s="96"/>
      <c r="BO80" s="97"/>
      <c r="BP80" s="98"/>
      <c r="BQ80" s="97"/>
      <c r="BR80" s="76"/>
      <c r="BS80" s="76"/>
      <c r="BT80" s="76"/>
      <c r="BU80" s="76"/>
      <c r="BV80" s="76"/>
      <c r="BW80" s="76"/>
      <c r="BX80" s="76"/>
      <c r="BY80" s="76"/>
      <c r="BZ80" s="76"/>
      <c r="CA80" s="76"/>
      <c r="CB80" s="76"/>
      <c r="CC80" s="76"/>
      <c r="CD80" s="212">
        <v>27.931000000000001</v>
      </c>
      <c r="CE80" s="76">
        <v>5584</v>
      </c>
      <c r="CF80" s="166">
        <f>((CE80)*0.8)/1000</f>
        <v>4.4672000000000001</v>
      </c>
      <c r="CG80" s="76"/>
      <c r="CH80" s="166">
        <f>(((CG80*3.8)*(0.8))/1000)</f>
        <v>0</v>
      </c>
      <c r="CI80" s="167">
        <f>IF(A80="","",IF(CF80=0,CH80,CF80))</f>
        <v>4.4672000000000001</v>
      </c>
      <c r="CJ80" s="167">
        <f>IF(A80="","",(CK80/$AY$4))</f>
        <v>1469.4447651535031</v>
      </c>
      <c r="CK80" s="167">
        <f>IF(A80="","",IF(CE80="",(CG80*$AY$4),CE80))</f>
        <v>5584</v>
      </c>
      <c r="CL80" s="255">
        <f>CI80-AS80</f>
        <v>-3.279999999999994E-2</v>
      </c>
      <c r="CM80" s="166">
        <f>AV80-AW80</f>
        <v>4.5999999999999996</v>
      </c>
      <c r="CN80" s="168"/>
      <c r="CO80" s="81">
        <v>44344</v>
      </c>
      <c r="CP80" s="192">
        <v>0.61805555555555558</v>
      </c>
      <c r="CQ80" s="192">
        <v>0.66319444444444442</v>
      </c>
      <c r="CR80" s="169" t="s">
        <v>522</v>
      </c>
      <c r="CT80" s="83" t="s">
        <v>697</v>
      </c>
      <c r="CU80" s="76"/>
    </row>
    <row r="81" spans="1:99" s="1" customFormat="1" ht="13.8" hidden="1" thickBot="1" x14ac:dyDescent="0.3">
      <c r="A81" s="100"/>
      <c r="B81" s="76" t="s">
        <v>142</v>
      </c>
      <c r="C81" s="77"/>
      <c r="D81" s="83"/>
      <c r="E81" s="83"/>
      <c r="F81" s="83"/>
      <c r="G81" s="83"/>
      <c r="H81" s="76"/>
      <c r="I81" s="76"/>
      <c r="J81" s="156"/>
      <c r="K81" s="156"/>
      <c r="L81" s="156"/>
      <c r="M81" s="157"/>
      <c r="N81" s="156"/>
      <c r="O81" s="158"/>
      <c r="P81" s="159"/>
      <c r="Q81" s="157"/>
      <c r="R81" s="157"/>
      <c r="S81" s="159"/>
      <c r="T81" s="159"/>
      <c r="U81" s="159"/>
      <c r="V81" s="160"/>
      <c r="W81" s="160"/>
      <c r="X81" s="161"/>
      <c r="Y81" s="162"/>
      <c r="Z81" s="162"/>
      <c r="AA81" s="159"/>
      <c r="AB81" s="159"/>
      <c r="AC81" s="157"/>
      <c r="AD81" s="157"/>
      <c r="AE81" s="161"/>
      <c r="AF81" s="80">
        <v>3</v>
      </c>
      <c r="AG81" s="81"/>
      <c r="AH81" s="82"/>
      <c r="AI81" s="83"/>
      <c r="AJ81" s="83"/>
      <c r="AK81" s="84"/>
      <c r="AL81" s="84"/>
      <c r="AM81" s="84"/>
      <c r="AN81" s="84"/>
      <c r="AO81" s="163">
        <f>IF(AN81&lt;AK81,(AN81+1)-AK81,AN81-AK81)</f>
        <v>0</v>
      </c>
      <c r="AP81" s="163">
        <f>IF(AM81&lt;AL81,(AM81+1)-AL81,AM81-AL81)</f>
        <v>0</v>
      </c>
      <c r="AQ81" s="164" t="str">
        <f>IF(AP81&lt;&gt;0,1,"")</f>
        <v/>
      </c>
      <c r="AR81" s="87" t="str">
        <f>IF(AK81&lt;&gt;0,AK81-(6/24)+1440,"")</f>
        <v/>
      </c>
      <c r="AS81" s="88"/>
      <c r="AT81" s="89"/>
      <c r="AU81" s="89"/>
      <c r="AV81" s="88"/>
      <c r="AW81" s="88"/>
      <c r="AX81" s="90"/>
      <c r="AY81" s="89">
        <f>AX81*0.0004536</f>
        <v>0</v>
      </c>
      <c r="AZ81" s="88"/>
      <c r="BA81" s="92"/>
      <c r="BB81" s="92"/>
      <c r="BC81" s="80"/>
      <c r="BD81" s="93"/>
      <c r="BE81" s="93"/>
      <c r="BF81" s="93"/>
      <c r="BG81" s="93"/>
      <c r="BH81" s="94"/>
      <c r="BI81" s="94"/>
      <c r="BJ81" s="94"/>
      <c r="BK81" s="95"/>
      <c r="BL81" s="96"/>
      <c r="BM81" s="96"/>
      <c r="BN81" s="96"/>
      <c r="BO81" s="97"/>
      <c r="BP81" s="98"/>
      <c r="BQ81" s="97"/>
      <c r="BR81" s="76"/>
      <c r="BS81" s="76"/>
      <c r="BT81" s="76"/>
      <c r="BU81" s="76"/>
      <c r="BV81" s="76"/>
      <c r="BW81" s="76"/>
      <c r="BX81" s="76"/>
      <c r="BY81" s="76"/>
      <c r="BZ81" s="76"/>
      <c r="CA81" s="76"/>
      <c r="CB81" s="76"/>
      <c r="CC81" s="76"/>
      <c r="CD81" s="212"/>
      <c r="CE81" s="76"/>
      <c r="CF81" s="166">
        <f>((CE81)*0.8)/1000</f>
        <v>0</v>
      </c>
      <c r="CG81" s="76"/>
      <c r="CH81" s="166">
        <f>(((CG81*3.8)*(0.8))/1000)</f>
        <v>0</v>
      </c>
      <c r="CI81" s="167" t="str">
        <f>IF(A81="","",IF(CF81=0,CH81,CF81))</f>
        <v/>
      </c>
      <c r="CJ81" s="167" t="str">
        <f>IF(A81="","",(CK81/$AY$4))</f>
        <v/>
      </c>
      <c r="CK81" s="167" t="str">
        <f>IF(A81="","",IF(CE81="",(CG81*$AY$4),CE81))</f>
        <v/>
      </c>
      <c r="CL81" s="230"/>
      <c r="CM81" s="166">
        <f>AV81-AW81</f>
        <v>0</v>
      </c>
      <c r="CN81" s="168" t="s">
        <v>142</v>
      </c>
      <c r="CO81" s="81"/>
      <c r="CP81" s="192"/>
      <c r="CQ81" s="192"/>
      <c r="CR81" s="169"/>
      <c r="CT81" s="83"/>
      <c r="CU81" s="76"/>
    </row>
    <row r="82" spans="1:99" s="1" customFormat="1" ht="13.8" hidden="1" thickBot="1" x14ac:dyDescent="0.3">
      <c r="A82" s="100"/>
      <c r="B82" s="76" t="str">
        <f>IF(AH82="","",A82&amp;"-"&amp;AH82&amp;"-"&amp;AF82)</f>
        <v/>
      </c>
      <c r="C82" s="77"/>
      <c r="D82" s="83"/>
      <c r="E82" s="83"/>
      <c r="F82" s="83"/>
      <c r="G82" s="83"/>
      <c r="H82" s="76"/>
      <c r="I82" s="76"/>
      <c r="J82" s="156"/>
      <c r="K82" s="156"/>
      <c r="L82" s="156"/>
      <c r="M82" s="157"/>
      <c r="N82" s="156"/>
      <c r="O82" s="158"/>
      <c r="P82" s="159"/>
      <c r="Q82" s="157"/>
      <c r="R82" s="157"/>
      <c r="S82" s="159"/>
      <c r="T82" s="159"/>
      <c r="U82" s="159"/>
      <c r="V82" s="160"/>
      <c r="W82" s="160"/>
      <c r="X82" s="161"/>
      <c r="Y82" s="162"/>
      <c r="Z82" s="162"/>
      <c r="AA82" s="159"/>
      <c r="AB82" s="159"/>
      <c r="AC82" s="157"/>
      <c r="AD82" s="157"/>
      <c r="AE82" s="161"/>
      <c r="AF82" s="102">
        <v>4</v>
      </c>
      <c r="AG82" s="103"/>
      <c r="AH82" s="104"/>
      <c r="AI82" s="105"/>
      <c r="AJ82" s="106"/>
      <c r="AK82" s="107"/>
      <c r="AL82" s="107"/>
      <c r="AM82" s="107"/>
      <c r="AN82" s="107"/>
      <c r="AO82" s="170">
        <f>IF(AN82&lt;AK82,(AN82+1)-AK82,AN82-AK82)</f>
        <v>0</v>
      </c>
      <c r="AP82" s="170">
        <f>IF(AM82&lt;AL82,(AM82+1)-AL82,AM82-AL82)</f>
        <v>0</v>
      </c>
      <c r="AQ82" s="171" t="str">
        <f>IF(AP82&lt;&gt;0,1,"")</f>
        <v/>
      </c>
      <c r="AR82" s="110" t="str">
        <f>IF(AK82&lt;&gt;0,AK82-(6/24)+1440,"")</f>
        <v/>
      </c>
      <c r="AS82" s="111"/>
      <c r="AT82" s="112"/>
      <c r="AU82" s="112"/>
      <c r="AV82" s="111"/>
      <c r="AW82" s="111"/>
      <c r="AX82" s="240"/>
      <c r="AY82" s="112">
        <f>AX82*0.0004536</f>
        <v>0</v>
      </c>
      <c r="AZ82" s="111"/>
      <c r="BA82" s="115"/>
      <c r="BB82" s="115"/>
      <c r="BC82" s="102"/>
      <c r="BD82" s="116"/>
      <c r="BE82" s="116"/>
      <c r="BF82" s="116"/>
      <c r="BG82" s="116"/>
      <c r="BH82" s="117"/>
      <c r="BI82" s="117"/>
      <c r="BJ82" s="117"/>
      <c r="BK82" s="118"/>
      <c r="BL82" s="119"/>
      <c r="BM82" s="119"/>
      <c r="BN82" s="119"/>
      <c r="BO82" s="120"/>
      <c r="BP82" s="121"/>
      <c r="BQ82" s="120"/>
      <c r="BR82" s="122"/>
      <c r="BS82" s="122"/>
      <c r="BT82" s="122"/>
      <c r="BU82" s="122"/>
      <c r="BV82" s="122"/>
      <c r="BW82" s="122"/>
      <c r="BX82" s="122"/>
      <c r="BY82" s="122"/>
      <c r="BZ82" s="122"/>
      <c r="CA82" s="122"/>
      <c r="CB82" s="122"/>
      <c r="CC82" s="122"/>
      <c r="CD82" s="213"/>
      <c r="CE82" s="122"/>
      <c r="CF82" s="172">
        <f>((CE82)*0.8)/1000</f>
        <v>0</v>
      </c>
      <c r="CG82" s="122"/>
      <c r="CH82" s="172">
        <f>(((CG82*3.8)*(0.8))/1000)</f>
        <v>0</v>
      </c>
      <c r="CI82" s="173" t="str">
        <f>IF(A82="","",IF(CF82=0,CH82,CF82))</f>
        <v/>
      </c>
      <c r="CJ82" s="173" t="str">
        <f>IF(A82="","",(CK82/$AY$4))</f>
        <v/>
      </c>
      <c r="CK82" s="173" t="str">
        <f>IF(A82="","",IF(CE82="",(CG82*$AY$4),CE82))</f>
        <v/>
      </c>
      <c r="CL82" s="99"/>
      <c r="CM82" s="172">
        <f>AV82-AW82</f>
        <v>0</v>
      </c>
      <c r="CN82" s="241"/>
      <c r="CO82" s="202"/>
      <c r="CP82" s="203"/>
      <c r="CQ82" s="203"/>
      <c r="CR82" s="204"/>
      <c r="CT82" s="83"/>
      <c r="CU82" s="76"/>
    </row>
    <row r="83" spans="1:99" s="1" customFormat="1" ht="13.8" hidden="1" thickBot="1" x14ac:dyDescent="0.3">
      <c r="A83" s="124"/>
      <c r="B83" s="125" t="str">
        <f>IF(AH83="","",A83&amp;"-"&amp;AH83&amp;"-"&amp;AF83)</f>
        <v/>
      </c>
      <c r="C83" s="126"/>
      <c r="D83" s="127"/>
      <c r="E83" s="127"/>
      <c r="F83" s="127"/>
      <c r="G83" s="127"/>
      <c r="H83" s="127"/>
      <c r="I83" s="128"/>
      <c r="J83" s="174"/>
      <c r="K83" s="174"/>
      <c r="L83" s="174"/>
      <c r="M83" s="175"/>
      <c r="N83" s="174"/>
      <c r="O83" s="176"/>
      <c r="P83" s="177"/>
      <c r="Q83" s="175"/>
      <c r="R83" s="175"/>
      <c r="S83" s="177"/>
      <c r="T83" s="177"/>
      <c r="U83" s="177"/>
      <c r="V83" s="178"/>
      <c r="W83" s="178"/>
      <c r="X83" s="179"/>
      <c r="Y83" s="180"/>
      <c r="Z83" s="180"/>
      <c r="AA83" s="177"/>
      <c r="AB83" s="177"/>
      <c r="AC83" s="175"/>
      <c r="AD83" s="175"/>
      <c r="AE83" s="181"/>
      <c r="AF83" s="238" t="s">
        <v>141</v>
      </c>
      <c r="AG83" s="239"/>
      <c r="AH83" s="182"/>
      <c r="AI83" s="132"/>
      <c r="AJ83" s="132"/>
      <c r="AK83" s="132"/>
      <c r="AL83" s="132"/>
      <c r="AM83" s="132"/>
      <c r="AN83" s="133"/>
      <c r="AO83" s="133">
        <f>SUM(AO79:AO82)</f>
        <v>0.17361111111111116</v>
      </c>
      <c r="AP83" s="133">
        <f>SUM(AP79:AP82)</f>
        <v>0.14236111111111105</v>
      </c>
      <c r="AQ83" s="134">
        <f>SUM(AQ79:AQ82)</f>
        <v>2</v>
      </c>
      <c r="AR83" s="134"/>
      <c r="AS83" s="135"/>
      <c r="AT83" s="135"/>
      <c r="AU83" s="135"/>
      <c r="AV83" s="135"/>
      <c r="AW83" s="135"/>
      <c r="AX83" s="136"/>
      <c r="AY83" s="135"/>
      <c r="AZ83" s="183"/>
      <c r="BA83" s="184"/>
      <c r="BB83" s="184"/>
      <c r="BC83" s="185"/>
      <c r="BD83" s="185"/>
      <c r="BE83" s="185"/>
      <c r="BF83" s="186"/>
      <c r="BG83" s="186"/>
      <c r="BH83" s="186"/>
      <c r="BI83" s="186"/>
      <c r="BJ83" s="186"/>
      <c r="BK83" s="187"/>
      <c r="BL83" s="187"/>
      <c r="BM83" s="187"/>
      <c r="BN83" s="187"/>
      <c r="BO83" s="188"/>
      <c r="BP83" s="188"/>
      <c r="BQ83" s="188"/>
      <c r="BR83" s="189"/>
      <c r="BS83" s="189"/>
      <c r="BT83" s="189"/>
      <c r="BU83" s="189"/>
      <c r="BV83" s="189"/>
      <c r="BW83" s="189"/>
      <c r="BX83" s="189"/>
      <c r="BY83" s="189"/>
      <c r="BZ83" s="189"/>
      <c r="CA83" s="189"/>
      <c r="CB83" s="189"/>
      <c r="CC83" s="189"/>
      <c r="CD83" s="214"/>
      <c r="CE83" s="132"/>
      <c r="CF83" s="135"/>
      <c r="CG83" s="132"/>
      <c r="CH83" s="135">
        <f>SUM(CH79:CH82)</f>
        <v>14.075200000000001</v>
      </c>
      <c r="CI83" s="190">
        <f>SUM(CI79:CI82)</f>
        <v>18.542400000000001</v>
      </c>
      <c r="CJ83" s="190">
        <f>SUM(CJ79:CJ82)</f>
        <v>6099.4447651535029</v>
      </c>
      <c r="CK83" s="190">
        <f>SUM(CK79:CK82)</f>
        <v>23178.346254518259</v>
      </c>
      <c r="CL83" s="191"/>
      <c r="CM83" s="135">
        <f>SUM(CM79:CM82)</f>
        <v>17.899999999999999</v>
      </c>
      <c r="CN83" s="132"/>
      <c r="CO83" s="132"/>
      <c r="CP83" s="132"/>
      <c r="CQ83" s="132"/>
      <c r="CR83" s="141"/>
      <c r="CT83" s="214"/>
      <c r="CU83" s="214"/>
    </row>
    <row r="84" spans="1:99" s="1" customFormat="1" x14ac:dyDescent="0.25">
      <c r="A84" s="100">
        <v>5875</v>
      </c>
      <c r="B84" s="76" t="str">
        <f>IF(AH84="","",A84&amp;"-"&amp;AH84&amp;"-"&amp;AF84)</f>
        <v>5875-300-1</v>
      </c>
      <c r="C84" s="52">
        <v>73</v>
      </c>
      <c r="D84" s="83" t="s">
        <v>374</v>
      </c>
      <c r="E84" s="83" t="s">
        <v>317</v>
      </c>
      <c r="F84" s="83" t="s">
        <v>666</v>
      </c>
      <c r="G84" s="83" t="s">
        <v>667</v>
      </c>
      <c r="H84" s="53" t="s">
        <v>341</v>
      </c>
      <c r="I84" s="70"/>
      <c r="J84" s="142"/>
      <c r="K84" s="142"/>
      <c r="L84" s="142"/>
      <c r="M84" s="143"/>
      <c r="N84" s="142"/>
      <c r="O84" s="144"/>
      <c r="P84" s="145"/>
      <c r="Q84" s="143"/>
      <c r="R84" s="143"/>
      <c r="S84" s="145"/>
      <c r="T84" s="145"/>
      <c r="U84" s="145"/>
      <c r="V84" s="146"/>
      <c r="W84" s="146"/>
      <c r="X84" s="147"/>
      <c r="Y84" s="146"/>
      <c r="Z84" s="146"/>
      <c r="AA84" s="145"/>
      <c r="AB84" s="145"/>
      <c r="AC84" s="143"/>
      <c r="AD84" s="143"/>
      <c r="AE84" s="147"/>
      <c r="AF84" s="56">
        <v>1</v>
      </c>
      <c r="AG84" s="81">
        <v>44344</v>
      </c>
      <c r="AH84" s="148" t="s">
        <v>272</v>
      </c>
      <c r="AI84" s="53" t="s">
        <v>209</v>
      </c>
      <c r="AJ84" s="53" t="s">
        <v>330</v>
      </c>
      <c r="AK84" s="149">
        <v>0.98611111111111116</v>
      </c>
      <c r="AL84" s="149">
        <v>0</v>
      </c>
      <c r="AM84" s="149">
        <v>3.4722222222222224E-2</v>
      </c>
      <c r="AN84" s="149">
        <v>3.8194444444444441E-2</v>
      </c>
      <c r="AO84" s="150">
        <f>IF(AN84&lt;AK84,(AN84+1)-AK84,AN84-AK84)</f>
        <v>5.2083333333333259E-2</v>
      </c>
      <c r="AP84" s="245">
        <f>IF(AM84&lt;AL84,(AM84+1)-AL84,AM84-AL84)</f>
        <v>3.4722222222222224E-2</v>
      </c>
      <c r="AQ84" s="151">
        <f>IF(AP84&lt;&gt;0,1,"")</f>
        <v>1</v>
      </c>
      <c r="AR84" s="63">
        <f>IF(AK84&lt;&gt;0,AK84-(6/24)+1440,"")</f>
        <v>1440.7361111111111</v>
      </c>
      <c r="AS84" s="66">
        <v>18.8</v>
      </c>
      <c r="AT84" s="152"/>
      <c r="AU84" s="152"/>
      <c r="AV84" s="66">
        <v>26.1</v>
      </c>
      <c r="AW84" s="66">
        <v>22</v>
      </c>
      <c r="AX84" s="51">
        <v>4297</v>
      </c>
      <c r="AY84" s="65">
        <f>AX84*0.0004536</f>
        <v>1.9491192000000002</v>
      </c>
      <c r="AZ84" s="66"/>
      <c r="BA84" s="68"/>
      <c r="BB84" s="68"/>
      <c r="BC84" s="69"/>
      <c r="BD84" s="70"/>
      <c r="BE84" s="70"/>
      <c r="BF84" s="70"/>
      <c r="BG84" s="70"/>
      <c r="BH84" s="71"/>
      <c r="BI84" s="71"/>
      <c r="BJ84" s="71"/>
      <c r="BK84" s="72"/>
      <c r="BL84" s="73"/>
      <c r="BM84" s="73"/>
      <c r="BN84" s="73"/>
      <c r="BO84" s="74"/>
      <c r="BP84" s="75"/>
      <c r="BQ84" s="74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215">
        <v>1.9450000000000001</v>
      </c>
      <c r="CE84" s="51">
        <v>23527</v>
      </c>
      <c r="CF84" s="153">
        <f>((CE84)*0.8)/1000</f>
        <v>18.821600000000004</v>
      </c>
      <c r="CG84" s="51"/>
      <c r="CH84" s="153">
        <f>(((CG84*3.8)*(0.8))/1000)</f>
        <v>0</v>
      </c>
      <c r="CI84" s="154">
        <f>IF(A84="","",IF(CF84=0,CH84,CF84))</f>
        <v>18.821600000000004</v>
      </c>
      <c r="CJ84" s="154">
        <f>IF(A84="","",(CK84/$AY$4))</f>
        <v>6191.1939451587514</v>
      </c>
      <c r="CK84" s="154">
        <f>IF(A84="","",IF(CE84="",(CG84*$AY$4),CE84))</f>
        <v>23527</v>
      </c>
      <c r="CL84" s="64">
        <f>CI84-AS84</f>
        <v>2.160000000000295E-2</v>
      </c>
      <c r="CM84" s="153">
        <f>AV84-AW84</f>
        <v>4.1000000000000014</v>
      </c>
      <c r="CN84" s="155"/>
      <c r="CO84" s="199">
        <v>44344</v>
      </c>
      <c r="CP84" s="200">
        <v>0.73958333333333337</v>
      </c>
      <c r="CQ84" s="200">
        <v>0.77777777777777779</v>
      </c>
      <c r="CR84" s="201" t="s">
        <v>523</v>
      </c>
      <c r="CT84" s="228" t="s">
        <v>697</v>
      </c>
      <c r="CU84" s="227"/>
    </row>
    <row r="85" spans="1:99" s="1" customFormat="1" ht="13.8" thickBot="1" x14ac:dyDescent="0.3">
      <c r="A85" s="100">
        <v>5875</v>
      </c>
      <c r="B85" s="76" t="str">
        <f>IF(AH85="","",A85&amp;"-"&amp;AH85&amp;"-"&amp;AF85)</f>
        <v>5875-300-2</v>
      </c>
      <c r="C85" s="77">
        <v>73</v>
      </c>
      <c r="D85" s="83" t="s">
        <v>374</v>
      </c>
      <c r="E85" s="83" t="s">
        <v>317</v>
      </c>
      <c r="F85" s="83" t="s">
        <v>666</v>
      </c>
      <c r="G85" s="83" t="s">
        <v>667</v>
      </c>
      <c r="H85" s="76" t="s">
        <v>341</v>
      </c>
      <c r="I85" s="76"/>
      <c r="J85" s="156"/>
      <c r="K85" s="156"/>
      <c r="L85" s="156"/>
      <c r="M85" s="157"/>
      <c r="N85" s="156"/>
      <c r="O85" s="158"/>
      <c r="P85" s="159"/>
      <c r="Q85" s="157"/>
      <c r="R85" s="157"/>
      <c r="S85" s="159"/>
      <c r="T85" s="159"/>
      <c r="U85" s="159"/>
      <c r="V85" s="160"/>
      <c r="W85" s="160"/>
      <c r="X85" s="161"/>
      <c r="Y85" s="162"/>
      <c r="Z85" s="162"/>
      <c r="AA85" s="159"/>
      <c r="AB85" s="159"/>
      <c r="AC85" s="157"/>
      <c r="AD85" s="157"/>
      <c r="AE85" s="161"/>
      <c r="AF85" s="80">
        <v>2</v>
      </c>
      <c r="AG85" s="81">
        <v>44344</v>
      </c>
      <c r="AH85" s="82" t="s">
        <v>272</v>
      </c>
      <c r="AI85" s="83" t="s">
        <v>330</v>
      </c>
      <c r="AJ85" s="83" t="s">
        <v>244</v>
      </c>
      <c r="AK85" s="84">
        <v>9.0277777777777776E-2</v>
      </c>
      <c r="AL85" s="84">
        <v>0.1076388888888889</v>
      </c>
      <c r="AM85" s="84">
        <v>0.23263888888888887</v>
      </c>
      <c r="AN85" s="84">
        <v>0.23958333333333334</v>
      </c>
      <c r="AO85" s="163">
        <f>IF(AN85&lt;AK85,(AN85+1)-AK85,AN85-AK85)</f>
        <v>0.14930555555555558</v>
      </c>
      <c r="AP85" s="163">
        <f>IF(AM85&lt;AL85,(AM85+1)-AL85,AM85-AL85)</f>
        <v>0.12499999999999997</v>
      </c>
      <c r="AQ85" s="164">
        <f>IF(AP85&lt;&gt;0,1,"")</f>
        <v>1</v>
      </c>
      <c r="AR85" s="87">
        <f>IF(AK85&lt;&gt;0,AK85-(6/24)+1440,"")</f>
        <v>1439.8402777777778</v>
      </c>
      <c r="AS85" s="88">
        <v>0</v>
      </c>
      <c r="AT85" s="165"/>
      <c r="AU85" s="165"/>
      <c r="AV85" s="88">
        <v>21.7</v>
      </c>
      <c r="AW85" s="88">
        <v>7.5</v>
      </c>
      <c r="AX85" s="90" t="s">
        <v>668</v>
      </c>
      <c r="AY85" s="89">
        <f>AX85*0.0004536</f>
        <v>41.763859199999999</v>
      </c>
      <c r="AZ85" s="88"/>
      <c r="BA85" s="92"/>
      <c r="BB85" s="92"/>
      <c r="BC85" s="80"/>
      <c r="BD85" s="93"/>
      <c r="BE85" s="93"/>
      <c r="BF85" s="93"/>
      <c r="BG85" s="93"/>
      <c r="BH85" s="94"/>
      <c r="BI85" s="94"/>
      <c r="BJ85" s="94"/>
      <c r="BK85" s="95"/>
      <c r="BL85" s="96"/>
      <c r="BM85" s="96"/>
      <c r="BN85" s="96"/>
      <c r="BO85" s="97"/>
      <c r="BP85" s="98"/>
      <c r="BQ85" s="97"/>
      <c r="BR85" s="76"/>
      <c r="BS85" s="76"/>
      <c r="BT85" s="76"/>
      <c r="BU85" s="76"/>
      <c r="BV85" s="76"/>
      <c r="BW85" s="76"/>
      <c r="BX85" s="76"/>
      <c r="BY85" s="76"/>
      <c r="BZ85" s="76"/>
      <c r="CA85" s="76"/>
      <c r="CB85" s="76"/>
      <c r="CC85" s="76"/>
      <c r="CD85" s="212">
        <v>39.871000000000002</v>
      </c>
      <c r="CE85" s="76"/>
      <c r="CF85" s="166">
        <f>((CE85)*0.8)/1000</f>
        <v>0</v>
      </c>
      <c r="CG85" s="76"/>
      <c r="CH85" s="166">
        <f>(((CG85*3.8)*(0.8))/1000)</f>
        <v>0</v>
      </c>
      <c r="CI85" s="167">
        <f>IF(A85="","",IF(CF85=0,CH85,CF85))</f>
        <v>0</v>
      </c>
      <c r="CJ85" s="167">
        <f>IF(A85="","",(CK85/$AY$4))</f>
        <v>0</v>
      </c>
      <c r="CK85" s="167">
        <f>IF(A85="","",IF(CE85="",(CG85*$AY$4),CE85))</f>
        <v>0</v>
      </c>
      <c r="CL85" s="230">
        <f>CI85-AS85</f>
        <v>0</v>
      </c>
      <c r="CM85" s="166">
        <f>AV85-AW85</f>
        <v>14.2</v>
      </c>
      <c r="CN85" s="168"/>
      <c r="CO85" s="81"/>
      <c r="CP85" s="192"/>
      <c r="CQ85" s="192"/>
      <c r="CR85" s="169"/>
      <c r="CT85" s="83" t="s">
        <v>697</v>
      </c>
      <c r="CU85" s="76"/>
    </row>
    <row r="86" spans="1:99" s="1" customFormat="1" ht="13.8" hidden="1" thickBot="1" x14ac:dyDescent="0.3">
      <c r="A86" s="100"/>
      <c r="B86" s="76" t="s">
        <v>142</v>
      </c>
      <c r="C86" s="77"/>
      <c r="D86" s="83"/>
      <c r="E86" s="83"/>
      <c r="F86" s="83"/>
      <c r="G86" s="83"/>
      <c r="H86" s="76"/>
      <c r="I86" s="76"/>
      <c r="J86" s="156"/>
      <c r="K86" s="156"/>
      <c r="L86" s="156"/>
      <c r="M86" s="157"/>
      <c r="N86" s="156"/>
      <c r="O86" s="158"/>
      <c r="P86" s="159"/>
      <c r="Q86" s="157"/>
      <c r="R86" s="157"/>
      <c r="S86" s="159"/>
      <c r="T86" s="159"/>
      <c r="U86" s="159"/>
      <c r="V86" s="160"/>
      <c r="W86" s="160"/>
      <c r="X86" s="161"/>
      <c r="Y86" s="162"/>
      <c r="Z86" s="162"/>
      <c r="AA86" s="159"/>
      <c r="AB86" s="159"/>
      <c r="AC86" s="157"/>
      <c r="AD86" s="157"/>
      <c r="AE86" s="161"/>
      <c r="AF86" s="80">
        <v>3</v>
      </c>
      <c r="AG86" s="81"/>
      <c r="AH86" s="82"/>
      <c r="AI86" s="83"/>
      <c r="AJ86" s="83"/>
      <c r="AK86" s="84"/>
      <c r="AL86" s="84"/>
      <c r="AM86" s="84"/>
      <c r="AN86" s="84"/>
      <c r="AO86" s="163">
        <f>IF(AN86&lt;AK86,(AN86+1)-AK86,AN86-AK86)</f>
        <v>0</v>
      </c>
      <c r="AP86" s="163">
        <f>IF(AM86&lt;AL86,(AM86+1)-AL86,AM86-AL86)</f>
        <v>0</v>
      </c>
      <c r="AQ86" s="164" t="str">
        <f>IF(AP86&lt;&gt;0,1,"")</f>
        <v/>
      </c>
      <c r="AR86" s="87" t="str">
        <f>IF(AK86&lt;&gt;0,AK86-(6/24)+1440,"")</f>
        <v/>
      </c>
      <c r="AS86" s="88"/>
      <c r="AT86" s="89"/>
      <c r="AU86" s="89"/>
      <c r="AV86" s="88"/>
      <c r="AW86" s="88"/>
      <c r="AX86" s="90"/>
      <c r="AY86" s="89">
        <f>AX86*0.0004536</f>
        <v>0</v>
      </c>
      <c r="AZ86" s="88"/>
      <c r="BA86" s="92"/>
      <c r="BB86" s="92"/>
      <c r="BC86" s="80"/>
      <c r="BD86" s="93"/>
      <c r="BE86" s="93"/>
      <c r="BF86" s="93"/>
      <c r="BG86" s="93"/>
      <c r="BH86" s="94"/>
      <c r="BI86" s="94"/>
      <c r="BJ86" s="94"/>
      <c r="BK86" s="95"/>
      <c r="BL86" s="96"/>
      <c r="BM86" s="96"/>
      <c r="BN86" s="96"/>
      <c r="BO86" s="97"/>
      <c r="BP86" s="98"/>
      <c r="BQ86" s="97"/>
      <c r="BR86" s="76"/>
      <c r="BS86" s="76"/>
      <c r="BT86" s="76"/>
      <c r="BU86" s="76"/>
      <c r="BV86" s="76"/>
      <c r="BW86" s="76"/>
      <c r="BX86" s="76"/>
      <c r="BY86" s="76"/>
      <c r="BZ86" s="76"/>
      <c r="CA86" s="76"/>
      <c r="CB86" s="76"/>
      <c r="CC86" s="76"/>
      <c r="CD86" s="212"/>
      <c r="CE86" s="76"/>
      <c r="CF86" s="166">
        <f>((CE86)*0.8)/1000</f>
        <v>0</v>
      </c>
      <c r="CG86" s="76"/>
      <c r="CH86" s="166">
        <f>(((CG86*3.8)*(0.8))/1000)</f>
        <v>0</v>
      </c>
      <c r="CI86" s="167" t="str">
        <f>IF(A86="","",IF(CF86=0,CH86,CF86))</f>
        <v/>
      </c>
      <c r="CJ86" s="167" t="str">
        <f>IF(A86="","",(CK86/$AY$4))</f>
        <v/>
      </c>
      <c r="CK86" s="167" t="str">
        <f>IF(A86="","",IF(CE86="",(CG86*$AY$4),CE86))</f>
        <v/>
      </c>
      <c r="CL86" s="230"/>
      <c r="CM86" s="166">
        <f>AV86-AW86</f>
        <v>0</v>
      </c>
      <c r="CN86" s="168"/>
      <c r="CO86" s="81"/>
      <c r="CP86" s="192"/>
      <c r="CQ86" s="192"/>
      <c r="CR86" s="169"/>
      <c r="CT86" s="83"/>
      <c r="CU86" s="76"/>
    </row>
    <row r="87" spans="1:99" s="1" customFormat="1" ht="13.8" hidden="1" thickBot="1" x14ac:dyDescent="0.3">
      <c r="A87" s="100"/>
      <c r="B87" s="76" t="str">
        <f>IF(AH87="","",A87&amp;"-"&amp;AH87&amp;"-"&amp;AF87)</f>
        <v/>
      </c>
      <c r="C87" s="77"/>
      <c r="D87" s="83"/>
      <c r="E87" s="83"/>
      <c r="F87" s="83"/>
      <c r="G87" s="83"/>
      <c r="H87" s="76"/>
      <c r="I87" s="76"/>
      <c r="J87" s="156"/>
      <c r="K87" s="156"/>
      <c r="L87" s="156"/>
      <c r="M87" s="157"/>
      <c r="N87" s="156"/>
      <c r="O87" s="158"/>
      <c r="P87" s="159"/>
      <c r="Q87" s="157"/>
      <c r="R87" s="157"/>
      <c r="S87" s="159"/>
      <c r="T87" s="159"/>
      <c r="U87" s="159"/>
      <c r="V87" s="160"/>
      <c r="W87" s="160"/>
      <c r="X87" s="161"/>
      <c r="Y87" s="162"/>
      <c r="Z87" s="162"/>
      <c r="AA87" s="159"/>
      <c r="AB87" s="159"/>
      <c r="AC87" s="157"/>
      <c r="AD87" s="157"/>
      <c r="AE87" s="161"/>
      <c r="AF87" s="102">
        <v>4</v>
      </c>
      <c r="AG87" s="103"/>
      <c r="AH87" s="104"/>
      <c r="AI87" s="105"/>
      <c r="AJ87" s="106"/>
      <c r="AK87" s="107"/>
      <c r="AL87" s="107"/>
      <c r="AM87" s="107"/>
      <c r="AN87" s="107"/>
      <c r="AO87" s="170">
        <f>IF(AN87&lt;AK87,(AN87+1)-AK87,AN87-AK87)</f>
        <v>0</v>
      </c>
      <c r="AP87" s="170">
        <f>IF(AM87&lt;AL87,(AM87+1)-AL87,AM87-AL87)</f>
        <v>0</v>
      </c>
      <c r="AQ87" s="171" t="str">
        <f>IF(AP87&lt;&gt;0,1,"")</f>
        <v/>
      </c>
      <c r="AR87" s="110" t="str">
        <f>IF(AK87&lt;&gt;0,AK87-(6/24)+1440,"")</f>
        <v/>
      </c>
      <c r="AS87" s="111"/>
      <c r="AT87" s="112"/>
      <c r="AU87" s="112"/>
      <c r="AV87" s="111"/>
      <c r="AW87" s="111"/>
      <c r="AX87" s="240"/>
      <c r="AY87" s="112">
        <f>AX87*0.0004536</f>
        <v>0</v>
      </c>
      <c r="AZ87" s="111"/>
      <c r="BA87" s="115"/>
      <c r="BB87" s="115"/>
      <c r="BC87" s="102"/>
      <c r="BD87" s="116"/>
      <c r="BE87" s="116"/>
      <c r="BF87" s="116"/>
      <c r="BG87" s="116"/>
      <c r="BH87" s="117"/>
      <c r="BI87" s="117"/>
      <c r="BJ87" s="117"/>
      <c r="BK87" s="118"/>
      <c r="BL87" s="119"/>
      <c r="BM87" s="119"/>
      <c r="BN87" s="119"/>
      <c r="BO87" s="120"/>
      <c r="BP87" s="121"/>
      <c r="BQ87" s="120"/>
      <c r="BR87" s="122"/>
      <c r="BS87" s="122"/>
      <c r="BT87" s="122"/>
      <c r="BU87" s="122"/>
      <c r="BV87" s="122"/>
      <c r="BW87" s="122"/>
      <c r="BX87" s="122"/>
      <c r="BY87" s="122"/>
      <c r="BZ87" s="122"/>
      <c r="CA87" s="122"/>
      <c r="CB87" s="122"/>
      <c r="CC87" s="122"/>
      <c r="CD87" s="213"/>
      <c r="CE87" s="122"/>
      <c r="CF87" s="172">
        <f>((CE87)*0.8)/1000</f>
        <v>0</v>
      </c>
      <c r="CG87" s="122"/>
      <c r="CH87" s="172">
        <f>(((CG87*3.8)*(0.8))/1000)</f>
        <v>0</v>
      </c>
      <c r="CI87" s="173" t="str">
        <f>IF(A87="","",IF(CF87=0,CH87,CF87))</f>
        <v/>
      </c>
      <c r="CJ87" s="173" t="str">
        <f>IF(A87="","",(CK87/$AY$4))</f>
        <v/>
      </c>
      <c r="CK87" s="173" t="str">
        <f>IF(A87="","",IF(CE87="",(CG87*$AY$4),CE87))</f>
        <v/>
      </c>
      <c r="CL87" s="99"/>
      <c r="CM87" s="172">
        <f>AV87-AW87</f>
        <v>0</v>
      </c>
      <c r="CN87" s="241"/>
      <c r="CO87" s="202"/>
      <c r="CP87" s="203"/>
      <c r="CQ87" s="203"/>
      <c r="CR87" s="204"/>
      <c r="CT87" s="83"/>
      <c r="CU87" s="76"/>
    </row>
    <row r="88" spans="1:99" s="1" customFormat="1" ht="13.8" hidden="1" thickBot="1" x14ac:dyDescent="0.3">
      <c r="A88" s="124"/>
      <c r="B88" s="125" t="str">
        <f>IF(AH88="","",A88&amp;"-"&amp;AH88&amp;"-"&amp;AF88)</f>
        <v/>
      </c>
      <c r="C88" s="126"/>
      <c r="D88" s="127"/>
      <c r="E88" s="127"/>
      <c r="F88" s="127"/>
      <c r="G88" s="127"/>
      <c r="H88" s="127"/>
      <c r="I88" s="128"/>
      <c r="J88" s="174"/>
      <c r="K88" s="174"/>
      <c r="L88" s="174"/>
      <c r="M88" s="175"/>
      <c r="N88" s="174"/>
      <c r="O88" s="176"/>
      <c r="P88" s="177"/>
      <c r="Q88" s="175"/>
      <c r="R88" s="175"/>
      <c r="S88" s="177"/>
      <c r="T88" s="177"/>
      <c r="U88" s="177"/>
      <c r="V88" s="178"/>
      <c r="W88" s="178"/>
      <c r="X88" s="179"/>
      <c r="Y88" s="180"/>
      <c r="Z88" s="180"/>
      <c r="AA88" s="177"/>
      <c r="AB88" s="177"/>
      <c r="AC88" s="175"/>
      <c r="AD88" s="175"/>
      <c r="AE88" s="181"/>
      <c r="AF88" s="238" t="s">
        <v>141</v>
      </c>
      <c r="AG88" s="239"/>
      <c r="AH88" s="182"/>
      <c r="AI88" s="132"/>
      <c r="AJ88" s="132"/>
      <c r="AK88" s="132"/>
      <c r="AL88" s="132"/>
      <c r="AM88" s="132"/>
      <c r="AN88" s="133"/>
      <c r="AO88" s="133">
        <f>SUM(AO84:AO87)</f>
        <v>0.20138888888888884</v>
      </c>
      <c r="AP88" s="133">
        <f>SUM(AP84:AP87)</f>
        <v>0.15972222222222221</v>
      </c>
      <c r="AQ88" s="134">
        <f>SUM(AQ84:AQ87)</f>
        <v>2</v>
      </c>
      <c r="AR88" s="134"/>
      <c r="AS88" s="135"/>
      <c r="AT88" s="135"/>
      <c r="AU88" s="135"/>
      <c r="AV88" s="135"/>
      <c r="AW88" s="135"/>
      <c r="AX88" s="136"/>
      <c r="AY88" s="135"/>
      <c r="AZ88" s="183"/>
      <c r="BA88" s="184"/>
      <c r="BB88" s="184"/>
      <c r="BC88" s="185"/>
      <c r="BD88" s="185"/>
      <c r="BE88" s="185"/>
      <c r="BF88" s="186"/>
      <c r="BG88" s="186"/>
      <c r="BH88" s="186"/>
      <c r="BI88" s="186"/>
      <c r="BJ88" s="186"/>
      <c r="BK88" s="187"/>
      <c r="BL88" s="187"/>
      <c r="BM88" s="187"/>
      <c r="BN88" s="187"/>
      <c r="BO88" s="188"/>
      <c r="BP88" s="188"/>
      <c r="BQ88" s="188"/>
      <c r="BR88" s="189"/>
      <c r="BS88" s="189"/>
      <c r="BT88" s="189"/>
      <c r="BU88" s="189"/>
      <c r="BV88" s="189"/>
      <c r="BW88" s="189"/>
      <c r="BX88" s="189"/>
      <c r="BY88" s="189"/>
      <c r="BZ88" s="189"/>
      <c r="CA88" s="189"/>
      <c r="CB88" s="189"/>
      <c r="CC88" s="189"/>
      <c r="CD88" s="214"/>
      <c r="CE88" s="132"/>
      <c r="CF88" s="135"/>
      <c r="CG88" s="132"/>
      <c r="CH88" s="135">
        <f>SUM(CH84:CH87)</f>
        <v>0</v>
      </c>
      <c r="CI88" s="190">
        <f>SUM(CI84:CI87)</f>
        <v>18.821600000000004</v>
      </c>
      <c r="CJ88" s="190">
        <f>SUM(CJ84:CJ87)</f>
        <v>6191.1939451587514</v>
      </c>
      <c r="CK88" s="190">
        <f>SUM(CK84:CK87)</f>
        <v>23527</v>
      </c>
      <c r="CL88" s="191"/>
      <c r="CM88" s="135">
        <f>SUM(CM84:CM87)</f>
        <v>18.3</v>
      </c>
      <c r="CN88" s="132"/>
      <c r="CO88" s="132"/>
      <c r="CP88" s="132"/>
      <c r="CQ88" s="132"/>
      <c r="CR88" s="141"/>
      <c r="CT88" s="214"/>
      <c r="CU88" s="214"/>
    </row>
    <row r="89" spans="1:99" s="1" customFormat="1" x14ac:dyDescent="0.25">
      <c r="A89" s="100">
        <v>5876</v>
      </c>
      <c r="B89" s="76" t="str">
        <f>IF(AH89="","",A89&amp;"-"&amp;AH89&amp;"-"&amp;AF89)</f>
        <v>5876-301-1</v>
      </c>
      <c r="C89" s="52">
        <v>73</v>
      </c>
      <c r="D89" s="83" t="s">
        <v>240</v>
      </c>
      <c r="E89" s="83" t="s">
        <v>241</v>
      </c>
      <c r="F89" s="83"/>
      <c r="G89" s="83"/>
      <c r="H89" s="53"/>
      <c r="I89" s="70"/>
      <c r="J89" s="142"/>
      <c r="K89" s="142"/>
      <c r="L89" s="142"/>
      <c r="M89" s="143"/>
      <c r="N89" s="142"/>
      <c r="O89" s="144"/>
      <c r="P89" s="145"/>
      <c r="Q89" s="143"/>
      <c r="R89" s="143"/>
      <c r="S89" s="145"/>
      <c r="T89" s="145"/>
      <c r="U89" s="145"/>
      <c r="V89" s="146"/>
      <c r="W89" s="146"/>
      <c r="X89" s="147"/>
      <c r="Y89" s="146"/>
      <c r="Z89" s="146"/>
      <c r="AA89" s="145"/>
      <c r="AB89" s="145"/>
      <c r="AC89" s="143"/>
      <c r="AD89" s="143"/>
      <c r="AE89" s="147"/>
      <c r="AF89" s="56">
        <v>1</v>
      </c>
      <c r="AG89" s="81">
        <v>44345</v>
      </c>
      <c r="AH89" s="148" t="s">
        <v>329</v>
      </c>
      <c r="AI89" s="53" t="s">
        <v>244</v>
      </c>
      <c r="AJ89" s="53" t="s">
        <v>330</v>
      </c>
      <c r="AK89" s="149">
        <v>0.2986111111111111</v>
      </c>
      <c r="AL89" s="149">
        <v>0.31944444444444448</v>
      </c>
      <c r="AM89" s="149">
        <v>0.42708333333333331</v>
      </c>
      <c r="AN89" s="149">
        <v>0.43402777777777773</v>
      </c>
      <c r="AO89" s="250">
        <f>IF(AN89&lt;AK89,(AN89+1)-AK89,AN89-AK89)</f>
        <v>0.13541666666666663</v>
      </c>
      <c r="AP89" s="245">
        <f>IF(AM89&lt;AL89,(AM89+1)-AL89,AM89-AL89)</f>
        <v>0.10763888888888884</v>
      </c>
      <c r="AQ89" s="151">
        <f>IF(AP89&lt;&gt;0,1,"")</f>
        <v>1</v>
      </c>
      <c r="AR89" s="63">
        <f>IF(AK89&lt;&gt;0,AK89-(6/24)+1440,"")</f>
        <v>1440.0486111111111</v>
      </c>
      <c r="AS89" s="66">
        <v>15.6</v>
      </c>
      <c r="AT89" s="152"/>
      <c r="AU89" s="152"/>
      <c r="AV89" s="66">
        <v>23</v>
      </c>
      <c r="AW89" s="66">
        <v>9.1</v>
      </c>
      <c r="AX89" s="51">
        <v>91440.8</v>
      </c>
      <c r="AY89" s="65">
        <f>AX89*0.0004536</f>
        <v>41.477546880000006</v>
      </c>
      <c r="AZ89" s="66"/>
      <c r="BA89" s="68"/>
      <c r="BB89" s="68"/>
      <c r="BC89" s="69"/>
      <c r="BD89" s="70"/>
      <c r="BE89" s="70"/>
      <c r="BF89" s="70"/>
      <c r="BG89" s="70"/>
      <c r="BH89" s="71"/>
      <c r="BI89" s="71"/>
      <c r="BJ89" s="71"/>
      <c r="BK89" s="72"/>
      <c r="BL89" s="73"/>
      <c r="BM89" s="73"/>
      <c r="BN89" s="73"/>
      <c r="BO89" s="74"/>
      <c r="BP89" s="75"/>
      <c r="BQ89" s="74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215">
        <v>40.11</v>
      </c>
      <c r="CE89" s="51"/>
      <c r="CF89" s="153">
        <f>((CE89)*0.8)/1000</f>
        <v>0</v>
      </c>
      <c r="CG89" s="51">
        <v>5146</v>
      </c>
      <c r="CH89" s="153">
        <f>(((CG89*3.8)*(0.8))/1000)</f>
        <v>15.643840000000001</v>
      </c>
      <c r="CI89" s="154">
        <f>IF(A89="","",IF(CF89=0,CH89,CF89))</f>
        <v>15.643840000000001</v>
      </c>
      <c r="CJ89" s="154">
        <f>IF(A89="","",(CK89/$AY$4))</f>
        <v>5146</v>
      </c>
      <c r="CK89" s="154">
        <f>IF(A89="","",IF(CE89="",(CG89*$AY$4),CE89))</f>
        <v>19555.184843574723</v>
      </c>
      <c r="CL89" s="64">
        <f>CI89-AS89</f>
        <v>4.3840000000001211E-2</v>
      </c>
      <c r="CM89" s="153">
        <f>AV89-AW89</f>
        <v>13.9</v>
      </c>
      <c r="CN89" s="155" t="s">
        <v>290</v>
      </c>
      <c r="CO89" s="199"/>
      <c r="CP89" s="200"/>
      <c r="CQ89" s="200"/>
      <c r="CR89" s="201"/>
      <c r="CT89" s="228" t="s">
        <v>697</v>
      </c>
      <c r="CU89" s="227"/>
    </row>
    <row r="90" spans="1:99" s="1" customFormat="1" ht="13.8" thickBot="1" x14ac:dyDescent="0.3">
      <c r="A90" s="100">
        <v>5876</v>
      </c>
      <c r="B90" s="76" t="str">
        <f>IF(AH90="","",A90&amp;"-"&amp;AH90&amp;"-"&amp;AF90)</f>
        <v>5876-301-2</v>
      </c>
      <c r="C90" s="77">
        <v>73</v>
      </c>
      <c r="D90" s="83" t="s">
        <v>240</v>
      </c>
      <c r="E90" s="83" t="s">
        <v>241</v>
      </c>
      <c r="F90" s="83"/>
      <c r="G90" s="83"/>
      <c r="H90" s="76"/>
      <c r="I90" s="76"/>
      <c r="J90" s="156"/>
      <c r="K90" s="156"/>
      <c r="L90" s="156"/>
      <c r="M90" s="157"/>
      <c r="N90" s="156"/>
      <c r="O90" s="158"/>
      <c r="P90" s="159"/>
      <c r="Q90" s="157"/>
      <c r="R90" s="157"/>
      <c r="S90" s="159"/>
      <c r="T90" s="159"/>
      <c r="U90" s="159"/>
      <c r="V90" s="160"/>
      <c r="W90" s="160"/>
      <c r="X90" s="161"/>
      <c r="Y90" s="162"/>
      <c r="Z90" s="162"/>
      <c r="AA90" s="159"/>
      <c r="AB90" s="159"/>
      <c r="AC90" s="157"/>
      <c r="AD90" s="157"/>
      <c r="AE90" s="161"/>
      <c r="AF90" s="80">
        <v>2</v>
      </c>
      <c r="AG90" s="81">
        <v>44345</v>
      </c>
      <c r="AH90" s="82" t="s">
        <v>329</v>
      </c>
      <c r="AI90" s="83" t="s">
        <v>330</v>
      </c>
      <c r="AJ90" s="83" t="s">
        <v>209</v>
      </c>
      <c r="AK90" s="84">
        <v>0.4826388888888889</v>
      </c>
      <c r="AL90" s="84">
        <v>0.49652777777777773</v>
      </c>
      <c r="AM90" s="84">
        <v>0.53125</v>
      </c>
      <c r="AN90" s="84">
        <v>0.53472222222222221</v>
      </c>
      <c r="AO90" s="163">
        <f>IF(AN90&lt;AK90,(AN90+1)-AK90,AN90-AK90)</f>
        <v>5.2083333333333315E-2</v>
      </c>
      <c r="AP90" s="163">
        <f>IF(AM90&lt;AL90,(AM90+1)-AL90,AM90-AL90)</f>
        <v>3.4722222222222265E-2</v>
      </c>
      <c r="AQ90" s="164">
        <f>IF(AP90&lt;&gt;0,1,"")</f>
        <v>1</v>
      </c>
      <c r="AR90" s="87">
        <f>IF(AK90&lt;&gt;0,AK90-(6/24)+1440,"")</f>
        <v>1440.2326388888889</v>
      </c>
      <c r="AS90" s="88">
        <v>3.3</v>
      </c>
      <c r="AT90" s="165"/>
      <c r="AU90" s="165"/>
      <c r="AV90" s="88">
        <v>12</v>
      </c>
      <c r="AW90" s="88">
        <v>7.7</v>
      </c>
      <c r="AX90" s="90" t="s">
        <v>664</v>
      </c>
      <c r="AY90" s="89">
        <f>AX90*0.0004536</f>
        <v>28.667701440000002</v>
      </c>
      <c r="AZ90" s="88"/>
      <c r="BA90" s="92"/>
      <c r="BB90" s="92"/>
      <c r="BC90" s="80"/>
      <c r="BD90" s="93"/>
      <c r="BE90" s="93"/>
      <c r="BF90" s="93"/>
      <c r="BG90" s="93"/>
      <c r="BH90" s="94"/>
      <c r="BI90" s="94"/>
      <c r="BJ90" s="94"/>
      <c r="BK90" s="95"/>
      <c r="BL90" s="96"/>
      <c r="BM90" s="96"/>
      <c r="BN90" s="96"/>
      <c r="BO90" s="97"/>
      <c r="BP90" s="98"/>
      <c r="BQ90" s="97"/>
      <c r="BR90" s="76"/>
      <c r="BS90" s="76"/>
      <c r="BT90" s="76"/>
      <c r="BU90" s="76"/>
      <c r="BV90" s="76"/>
      <c r="BW90" s="76"/>
      <c r="BX90" s="76"/>
      <c r="BY90" s="76"/>
      <c r="BZ90" s="76"/>
      <c r="CA90" s="76"/>
      <c r="CB90" s="76"/>
      <c r="CC90" s="76"/>
      <c r="CD90" s="212">
        <v>21.671299999999999</v>
      </c>
      <c r="CE90" s="76">
        <v>4244</v>
      </c>
      <c r="CF90" s="166">
        <f>((CE90)*0.8)/1000</f>
        <v>3.3952000000000004</v>
      </c>
      <c r="CG90" s="76"/>
      <c r="CH90" s="166">
        <f>(((CG90*3.8)*(0.8))/1000)</f>
        <v>0</v>
      </c>
      <c r="CI90" s="167">
        <f>IF(A90="","",IF(CF90=0,CH90,CF90))</f>
        <v>3.3952000000000004</v>
      </c>
      <c r="CJ90" s="167">
        <f>IF(A90="","",(CK90/$AY$4))</f>
        <v>1116.8201259511939</v>
      </c>
      <c r="CK90" s="167">
        <f>IF(A90="","",IF(CE90="",(CG90*$AY$4),CE90))</f>
        <v>4244</v>
      </c>
      <c r="CL90" s="230">
        <f>CI90-AS90</f>
        <v>9.5200000000000617E-2</v>
      </c>
      <c r="CM90" s="166">
        <f>AV90-AW90</f>
        <v>4.3</v>
      </c>
      <c r="CN90" s="168"/>
      <c r="CO90" s="81">
        <v>44345</v>
      </c>
      <c r="CP90" s="192">
        <v>0.34375</v>
      </c>
      <c r="CQ90" s="192">
        <v>0.38194444444444442</v>
      </c>
      <c r="CR90" s="169" t="s">
        <v>522</v>
      </c>
      <c r="CT90" s="83" t="s">
        <v>697</v>
      </c>
      <c r="CU90" s="76"/>
    </row>
    <row r="91" spans="1:99" s="1" customFormat="1" ht="13.8" hidden="1" thickBot="1" x14ac:dyDescent="0.3">
      <c r="A91" s="100"/>
      <c r="B91" s="76" t="s">
        <v>142</v>
      </c>
      <c r="C91" s="77"/>
      <c r="D91" s="83"/>
      <c r="E91" s="83"/>
      <c r="F91" s="83"/>
      <c r="G91" s="83"/>
      <c r="H91" s="76"/>
      <c r="I91" s="76"/>
      <c r="J91" s="156"/>
      <c r="K91" s="156"/>
      <c r="L91" s="156"/>
      <c r="M91" s="157"/>
      <c r="N91" s="156"/>
      <c r="O91" s="158"/>
      <c r="P91" s="159"/>
      <c r="Q91" s="157"/>
      <c r="R91" s="157"/>
      <c r="S91" s="159"/>
      <c r="T91" s="159"/>
      <c r="U91" s="159"/>
      <c r="V91" s="160"/>
      <c r="W91" s="160"/>
      <c r="X91" s="161"/>
      <c r="Y91" s="162"/>
      <c r="Z91" s="162"/>
      <c r="AA91" s="159"/>
      <c r="AB91" s="159"/>
      <c r="AC91" s="157"/>
      <c r="AD91" s="157"/>
      <c r="AE91" s="161"/>
      <c r="AF91" s="80">
        <v>3</v>
      </c>
      <c r="AG91" s="81"/>
      <c r="AH91" s="82"/>
      <c r="AI91" s="83"/>
      <c r="AJ91" s="83"/>
      <c r="AK91" s="84"/>
      <c r="AL91" s="84"/>
      <c r="AM91" s="84"/>
      <c r="AN91" s="84"/>
      <c r="AO91" s="163">
        <f>IF(AN91&lt;AK91,(AN91+1)-AK91,AN91-AK91)</f>
        <v>0</v>
      </c>
      <c r="AP91" s="163">
        <f>IF(AM91&lt;AL91,(AM91+1)-AL91,AM91-AL91)</f>
        <v>0</v>
      </c>
      <c r="AQ91" s="164" t="str">
        <f>IF(AP91&lt;&gt;0,1,"")</f>
        <v/>
      </c>
      <c r="AR91" s="87" t="str">
        <f>IF(AK91&lt;&gt;0,AK91-(6/24)+1440,"")</f>
        <v/>
      </c>
      <c r="AS91" s="88"/>
      <c r="AT91" s="89"/>
      <c r="AU91" s="89"/>
      <c r="AV91" s="88"/>
      <c r="AW91" s="88"/>
      <c r="AX91" s="90"/>
      <c r="AY91" s="89">
        <f>AX91*0.0004536</f>
        <v>0</v>
      </c>
      <c r="AZ91" s="88"/>
      <c r="BA91" s="92"/>
      <c r="BB91" s="92"/>
      <c r="BC91" s="80"/>
      <c r="BD91" s="93"/>
      <c r="BE91" s="93"/>
      <c r="BF91" s="93"/>
      <c r="BG91" s="93"/>
      <c r="BH91" s="94"/>
      <c r="BI91" s="94"/>
      <c r="BJ91" s="94"/>
      <c r="BK91" s="95"/>
      <c r="BL91" s="96"/>
      <c r="BM91" s="96"/>
      <c r="BN91" s="96"/>
      <c r="BO91" s="97"/>
      <c r="BP91" s="98"/>
      <c r="BQ91" s="97"/>
      <c r="BR91" s="76"/>
      <c r="BS91" s="76"/>
      <c r="BT91" s="76"/>
      <c r="BU91" s="76"/>
      <c r="BV91" s="76"/>
      <c r="BW91" s="76"/>
      <c r="BX91" s="76"/>
      <c r="BY91" s="76"/>
      <c r="BZ91" s="76"/>
      <c r="CA91" s="76"/>
      <c r="CB91" s="76"/>
      <c r="CC91" s="76"/>
      <c r="CD91" s="212"/>
      <c r="CE91" s="76"/>
      <c r="CF91" s="166">
        <f>((CE91)*0.8)/1000</f>
        <v>0</v>
      </c>
      <c r="CG91" s="76"/>
      <c r="CH91" s="166">
        <f>(((CG91*3.8)*(0.8))/1000)</f>
        <v>0</v>
      </c>
      <c r="CI91" s="167" t="str">
        <f>IF(A91="","",IF(CF91=0,CH91,CF91))</f>
        <v/>
      </c>
      <c r="CJ91" s="167" t="str">
        <f>IF(A91="","",(CK91/$AY$4))</f>
        <v/>
      </c>
      <c r="CK91" s="167" t="str">
        <f>IF(A91="","",IF(CE91="",(CG91*$AY$4),CE91))</f>
        <v/>
      </c>
      <c r="CL91" s="230"/>
      <c r="CM91" s="166">
        <f>AV91-AW91</f>
        <v>0</v>
      </c>
      <c r="CN91" s="168"/>
      <c r="CO91" s="81"/>
      <c r="CP91" s="192"/>
      <c r="CQ91" s="192"/>
      <c r="CR91" s="169"/>
      <c r="CT91" s="83"/>
      <c r="CU91" s="76"/>
    </row>
    <row r="92" spans="1:99" s="1" customFormat="1" ht="13.8" hidden="1" thickBot="1" x14ac:dyDescent="0.3">
      <c r="A92" s="100"/>
      <c r="B92" s="76" t="str">
        <f>IF(AH92="","",A92&amp;"-"&amp;AH92&amp;"-"&amp;AF92)</f>
        <v/>
      </c>
      <c r="C92" s="77"/>
      <c r="D92" s="83"/>
      <c r="E92" s="83"/>
      <c r="F92" s="83"/>
      <c r="G92" s="83"/>
      <c r="H92" s="76"/>
      <c r="I92" s="76"/>
      <c r="J92" s="156"/>
      <c r="K92" s="156"/>
      <c r="L92" s="156"/>
      <c r="M92" s="157"/>
      <c r="N92" s="156"/>
      <c r="O92" s="158"/>
      <c r="P92" s="159"/>
      <c r="Q92" s="157"/>
      <c r="R92" s="157"/>
      <c r="S92" s="159"/>
      <c r="T92" s="159"/>
      <c r="U92" s="159"/>
      <c r="V92" s="160"/>
      <c r="W92" s="160"/>
      <c r="X92" s="161"/>
      <c r="Y92" s="162"/>
      <c r="Z92" s="162"/>
      <c r="AA92" s="159"/>
      <c r="AB92" s="159"/>
      <c r="AC92" s="157"/>
      <c r="AD92" s="157"/>
      <c r="AE92" s="161"/>
      <c r="AF92" s="102">
        <v>4</v>
      </c>
      <c r="AG92" s="103"/>
      <c r="AH92" s="104"/>
      <c r="AI92" s="105"/>
      <c r="AJ92" s="106"/>
      <c r="AK92" s="107"/>
      <c r="AL92" s="107"/>
      <c r="AM92" s="107"/>
      <c r="AN92" s="107"/>
      <c r="AO92" s="170">
        <f>IF(AN92&lt;AK92,(AN92+1)-AK92,AN92-AK92)</f>
        <v>0</v>
      </c>
      <c r="AP92" s="170">
        <f>IF(AM92&lt;AL92,(AM92+1)-AL92,AM92-AL92)</f>
        <v>0</v>
      </c>
      <c r="AQ92" s="171" t="str">
        <f>IF(AP92&lt;&gt;0,1,"")</f>
        <v/>
      </c>
      <c r="AR92" s="110" t="str">
        <f>IF(AK92&lt;&gt;0,AK92-(6/24)+1440,"")</f>
        <v/>
      </c>
      <c r="AS92" s="111"/>
      <c r="AT92" s="112"/>
      <c r="AU92" s="112"/>
      <c r="AV92" s="111"/>
      <c r="AW92" s="111"/>
      <c r="AX92" s="240"/>
      <c r="AY92" s="112">
        <f>AX92*0.0004536</f>
        <v>0</v>
      </c>
      <c r="AZ92" s="111"/>
      <c r="BA92" s="115"/>
      <c r="BB92" s="115"/>
      <c r="BC92" s="102"/>
      <c r="BD92" s="116"/>
      <c r="BE92" s="116"/>
      <c r="BF92" s="116"/>
      <c r="BG92" s="116"/>
      <c r="BH92" s="117"/>
      <c r="BI92" s="117"/>
      <c r="BJ92" s="117"/>
      <c r="BK92" s="118"/>
      <c r="BL92" s="119"/>
      <c r="BM92" s="119"/>
      <c r="BN92" s="119"/>
      <c r="BO92" s="120"/>
      <c r="BP92" s="121"/>
      <c r="BQ92" s="120"/>
      <c r="BR92" s="122"/>
      <c r="BS92" s="122"/>
      <c r="BT92" s="122"/>
      <c r="BU92" s="122"/>
      <c r="BV92" s="122"/>
      <c r="BW92" s="122"/>
      <c r="BX92" s="122"/>
      <c r="BY92" s="122"/>
      <c r="BZ92" s="122"/>
      <c r="CA92" s="122"/>
      <c r="CB92" s="122"/>
      <c r="CC92" s="122"/>
      <c r="CD92" s="213"/>
      <c r="CE92" s="122"/>
      <c r="CF92" s="172">
        <f>((CE92)*0.8)/1000</f>
        <v>0</v>
      </c>
      <c r="CG92" s="122"/>
      <c r="CH92" s="172">
        <f>(((CG92*3.8)*(0.8))/1000)</f>
        <v>0</v>
      </c>
      <c r="CI92" s="173" t="str">
        <f>IF(A92="","",IF(CF92=0,CH92,CF92))</f>
        <v/>
      </c>
      <c r="CJ92" s="173" t="str">
        <f>IF(A92="","",(CK92/$AY$4))</f>
        <v/>
      </c>
      <c r="CK92" s="173" t="str">
        <f>IF(A92="","",IF(CE92="",(CG92*$AY$4),CE92))</f>
        <v/>
      </c>
      <c r="CL92" s="99"/>
      <c r="CM92" s="172">
        <f>AV92-AW92</f>
        <v>0</v>
      </c>
      <c r="CN92" s="241"/>
      <c r="CO92" s="202"/>
      <c r="CP92" s="203"/>
      <c r="CQ92" s="203"/>
      <c r="CR92" s="204"/>
      <c r="CT92" s="83"/>
      <c r="CU92" s="76"/>
    </row>
    <row r="93" spans="1:99" s="1" customFormat="1" ht="13.8" hidden="1" thickBot="1" x14ac:dyDescent="0.3">
      <c r="A93" s="124"/>
      <c r="B93" s="125" t="str">
        <f>IF(AH93="","",A93&amp;"-"&amp;AH93&amp;"-"&amp;AF93)</f>
        <v/>
      </c>
      <c r="C93" s="126"/>
      <c r="D93" s="127"/>
      <c r="E93" s="127"/>
      <c r="F93" s="127"/>
      <c r="G93" s="127"/>
      <c r="H93" s="127"/>
      <c r="I93" s="128"/>
      <c r="J93" s="174"/>
      <c r="K93" s="174"/>
      <c r="L93" s="174"/>
      <c r="M93" s="175"/>
      <c r="N93" s="174"/>
      <c r="O93" s="176"/>
      <c r="P93" s="177"/>
      <c r="Q93" s="175"/>
      <c r="R93" s="175"/>
      <c r="S93" s="177"/>
      <c r="T93" s="177"/>
      <c r="U93" s="177"/>
      <c r="V93" s="178"/>
      <c r="W93" s="178"/>
      <c r="X93" s="179"/>
      <c r="Y93" s="180"/>
      <c r="Z93" s="180"/>
      <c r="AA93" s="177"/>
      <c r="AB93" s="177"/>
      <c r="AC93" s="175"/>
      <c r="AD93" s="175"/>
      <c r="AE93" s="181"/>
      <c r="AF93" s="238" t="s">
        <v>141</v>
      </c>
      <c r="AG93" s="239"/>
      <c r="AH93" s="182"/>
      <c r="AI93" s="132"/>
      <c r="AJ93" s="132"/>
      <c r="AK93" s="132"/>
      <c r="AL93" s="132"/>
      <c r="AM93" s="132"/>
      <c r="AN93" s="133"/>
      <c r="AO93" s="133">
        <f>SUM(AO89:AO92)</f>
        <v>0.18749999999999994</v>
      </c>
      <c r="AP93" s="133">
        <f>SUM(AP89:AP92)</f>
        <v>0.1423611111111111</v>
      </c>
      <c r="AQ93" s="134">
        <f>SUM(AQ89:AQ92)</f>
        <v>2</v>
      </c>
      <c r="AR93" s="134"/>
      <c r="AS93" s="135"/>
      <c r="AT93" s="135"/>
      <c r="AU93" s="135"/>
      <c r="AV93" s="135"/>
      <c r="AW93" s="135"/>
      <c r="AX93" s="136"/>
      <c r="AY93" s="135"/>
      <c r="AZ93" s="183"/>
      <c r="BA93" s="184"/>
      <c r="BB93" s="184"/>
      <c r="BC93" s="185"/>
      <c r="BD93" s="185"/>
      <c r="BE93" s="185"/>
      <c r="BF93" s="186"/>
      <c r="BG93" s="186"/>
      <c r="BH93" s="186"/>
      <c r="BI93" s="186"/>
      <c r="BJ93" s="186"/>
      <c r="BK93" s="187"/>
      <c r="BL93" s="187"/>
      <c r="BM93" s="187"/>
      <c r="BN93" s="187"/>
      <c r="BO93" s="188"/>
      <c r="BP93" s="188"/>
      <c r="BQ93" s="188"/>
      <c r="BR93" s="189"/>
      <c r="BS93" s="189"/>
      <c r="BT93" s="189"/>
      <c r="BU93" s="189"/>
      <c r="BV93" s="189"/>
      <c r="BW93" s="189"/>
      <c r="BX93" s="189"/>
      <c r="BY93" s="189"/>
      <c r="BZ93" s="189"/>
      <c r="CA93" s="189"/>
      <c r="CB93" s="189"/>
      <c r="CC93" s="189"/>
      <c r="CD93" s="214"/>
      <c r="CE93" s="132"/>
      <c r="CF93" s="135"/>
      <c r="CG93" s="132"/>
      <c r="CH93" s="135">
        <f>SUM(CH89:CH92)</f>
        <v>15.643840000000001</v>
      </c>
      <c r="CI93" s="190">
        <f>SUM(CI89:CI92)</f>
        <v>19.03904</v>
      </c>
      <c r="CJ93" s="190">
        <f>SUM(CJ89:CJ92)</f>
        <v>6262.8201259511934</v>
      </c>
      <c r="CK93" s="190">
        <f>SUM(CK89:CK92)</f>
        <v>23799.184843574723</v>
      </c>
      <c r="CL93" s="191"/>
      <c r="CM93" s="135">
        <f>SUM(CM89:CM92)</f>
        <v>18.2</v>
      </c>
      <c r="CN93" s="132"/>
      <c r="CO93" s="132"/>
      <c r="CP93" s="132"/>
      <c r="CQ93" s="132"/>
      <c r="CR93" s="141"/>
      <c r="CT93" s="214"/>
      <c r="CU93" s="214"/>
    </row>
    <row r="94" spans="1:99" s="1" customFormat="1" x14ac:dyDescent="0.25">
      <c r="A94" s="100">
        <v>5877</v>
      </c>
      <c r="B94" s="76" t="str">
        <f>IF(AH94="","",A94&amp;"-"&amp;AH94&amp;"-"&amp;AF94)</f>
        <v>5877-300-1</v>
      </c>
      <c r="C94" s="52">
        <v>76</v>
      </c>
      <c r="D94" s="83" t="s">
        <v>335</v>
      </c>
      <c r="E94" s="83" t="s">
        <v>323</v>
      </c>
      <c r="F94" s="83"/>
      <c r="G94" s="83"/>
      <c r="H94" s="53"/>
      <c r="I94" s="70"/>
      <c r="J94" s="142"/>
      <c r="K94" s="142"/>
      <c r="L94" s="142"/>
      <c r="M94" s="143"/>
      <c r="N94" s="142"/>
      <c r="O94" s="144"/>
      <c r="P94" s="145"/>
      <c r="Q94" s="143"/>
      <c r="R94" s="143"/>
      <c r="S94" s="145"/>
      <c r="T94" s="145"/>
      <c r="U94" s="145"/>
      <c r="V94" s="146"/>
      <c r="W94" s="146"/>
      <c r="X94" s="147"/>
      <c r="Y94" s="146"/>
      <c r="Z94" s="146"/>
      <c r="AA94" s="145"/>
      <c r="AB94" s="145"/>
      <c r="AC94" s="143"/>
      <c r="AD94" s="143"/>
      <c r="AE94" s="147"/>
      <c r="AF94" s="56">
        <v>1</v>
      </c>
      <c r="AG94" s="81">
        <v>44345</v>
      </c>
      <c r="AH94" s="148" t="s">
        <v>272</v>
      </c>
      <c r="AI94" s="53" t="s">
        <v>209</v>
      </c>
      <c r="AJ94" s="53" t="s">
        <v>330</v>
      </c>
      <c r="AK94" s="149">
        <v>0.98611111111111116</v>
      </c>
      <c r="AL94" s="149">
        <v>3.472222222222222E-3</v>
      </c>
      <c r="AM94" s="149">
        <v>4.1666666666666664E-2</v>
      </c>
      <c r="AN94" s="149">
        <v>4.5138888888888888E-2</v>
      </c>
      <c r="AO94" s="150">
        <f>IF(AN94&lt;AK94,(AN94+1)-AK94,AN94-AK94)</f>
        <v>5.9027777777777679E-2</v>
      </c>
      <c r="AP94" s="245">
        <f>IF(AM94&lt;AL94,(AM94+1)-AL94,AM94-AL94)</f>
        <v>3.8194444444444441E-2</v>
      </c>
      <c r="AQ94" s="151">
        <f>IF(AP94&lt;&gt;0,1,"")</f>
        <v>1</v>
      </c>
      <c r="AR94" s="63">
        <f>IF(AK94&lt;&gt;0,AK94-(6/24)+1440,"")</f>
        <v>1440.7361111111111</v>
      </c>
      <c r="AS94" s="66">
        <v>19.2</v>
      </c>
      <c r="AT94" s="152"/>
      <c r="AU94" s="152"/>
      <c r="AV94" s="66">
        <v>26</v>
      </c>
      <c r="AW94" s="66">
        <v>21.9</v>
      </c>
      <c r="AX94" s="51">
        <v>21331</v>
      </c>
      <c r="AY94" s="65">
        <f>AX94*0.0004536</f>
        <v>9.6757416000000003</v>
      </c>
      <c r="AZ94" s="66"/>
      <c r="BA94" s="68"/>
      <c r="BB94" s="68"/>
      <c r="BC94" s="69"/>
      <c r="BD94" s="70"/>
      <c r="BE94" s="70"/>
      <c r="BF94" s="70"/>
      <c r="BG94" s="70"/>
      <c r="BH94" s="71"/>
      <c r="BI94" s="71"/>
      <c r="BJ94" s="71"/>
      <c r="BK94" s="72"/>
      <c r="BL94" s="73"/>
      <c r="BM94" s="73"/>
      <c r="BN94" s="73"/>
      <c r="BO94" s="74"/>
      <c r="BP94" s="75"/>
      <c r="BQ94" s="74"/>
      <c r="BR94" s="51"/>
      <c r="BS94" s="51"/>
      <c r="BT94" s="51"/>
      <c r="BU94" s="51"/>
      <c r="BV94" s="51"/>
      <c r="BW94" s="51"/>
      <c r="BX94" s="51"/>
      <c r="BY94" s="51"/>
      <c r="BZ94" s="51"/>
      <c r="CA94" s="51"/>
      <c r="CB94" s="51"/>
      <c r="CC94" s="51"/>
      <c r="CD94" s="215">
        <v>9.2059999999999995</v>
      </c>
      <c r="CE94" s="51">
        <v>24005</v>
      </c>
      <c r="CF94" s="153">
        <f>((CE94)*0.8)/1000</f>
        <v>19.204000000000001</v>
      </c>
      <c r="CG94" s="51"/>
      <c r="CH94" s="153">
        <f>(((CG94*3.8)*(0.8))/1000)</f>
        <v>0</v>
      </c>
      <c r="CI94" s="154">
        <f>IF(A94="","",IF(CF94=0,CH94,CF94))</f>
        <v>19.204000000000001</v>
      </c>
      <c r="CJ94" s="154">
        <f>IF(A94="","",(CK94/$AY$4))</f>
        <v>6316.9809433219625</v>
      </c>
      <c r="CK94" s="154">
        <f>IF(A94="","",IF(CE94="",(CG94*$AY$4),CE94))</f>
        <v>24005</v>
      </c>
      <c r="CL94" s="64">
        <f>CI94-AS94</f>
        <v>4.0000000000013358E-3</v>
      </c>
      <c r="CM94" s="153">
        <f>AV94-AW94</f>
        <v>4.1000000000000014</v>
      </c>
      <c r="CN94" s="155"/>
      <c r="CO94" s="199">
        <v>44345</v>
      </c>
      <c r="CP94" s="200">
        <v>0.74305555555555547</v>
      </c>
      <c r="CQ94" s="200">
        <v>0.77777777777777779</v>
      </c>
      <c r="CR94" s="201" t="s">
        <v>523</v>
      </c>
      <c r="CT94" s="228" t="s">
        <v>697</v>
      </c>
      <c r="CU94" s="227"/>
    </row>
    <row r="95" spans="1:99" s="1" customFormat="1" ht="13.8" thickBot="1" x14ac:dyDescent="0.3">
      <c r="A95" s="100">
        <v>5877</v>
      </c>
      <c r="B95" s="76" t="str">
        <f>IF(AH95="","",A95&amp;"-"&amp;AH95&amp;"-"&amp;AF95)</f>
        <v>5877-300-2</v>
      </c>
      <c r="C95" s="77">
        <v>76</v>
      </c>
      <c r="D95" s="83" t="s">
        <v>335</v>
      </c>
      <c r="E95" s="83" t="s">
        <v>323</v>
      </c>
      <c r="F95" s="83"/>
      <c r="G95" s="83"/>
      <c r="H95" s="76"/>
      <c r="I95" s="76"/>
      <c r="J95" s="156"/>
      <c r="K95" s="156"/>
      <c r="L95" s="156"/>
      <c r="M95" s="157"/>
      <c r="N95" s="156"/>
      <c r="O95" s="158"/>
      <c r="P95" s="159"/>
      <c r="Q95" s="157"/>
      <c r="R95" s="157"/>
      <c r="S95" s="159"/>
      <c r="T95" s="159"/>
      <c r="U95" s="159"/>
      <c r="V95" s="160"/>
      <c r="W95" s="160"/>
      <c r="X95" s="161"/>
      <c r="Y95" s="162"/>
      <c r="Z95" s="162"/>
      <c r="AA95" s="159"/>
      <c r="AB95" s="159"/>
      <c r="AC95" s="157"/>
      <c r="AD95" s="157"/>
      <c r="AE95" s="161"/>
      <c r="AF95" s="80">
        <v>2</v>
      </c>
      <c r="AG95" s="81">
        <v>44346</v>
      </c>
      <c r="AH95" s="82" t="s">
        <v>272</v>
      </c>
      <c r="AI95" s="83" t="s">
        <v>330</v>
      </c>
      <c r="AJ95" s="83" t="s">
        <v>244</v>
      </c>
      <c r="AK95" s="84">
        <v>7.9861111111111105E-2</v>
      </c>
      <c r="AL95" s="84">
        <v>9.7222222222222224E-2</v>
      </c>
      <c r="AM95" s="84">
        <v>0.21875</v>
      </c>
      <c r="AN95" s="84">
        <v>0.25347222222222221</v>
      </c>
      <c r="AO95" s="163">
        <f>IF(AN95&lt;AK95,(AN95+1)-AK95,AN95-AK95)</f>
        <v>0.1736111111111111</v>
      </c>
      <c r="AP95" s="163">
        <f>IF(AM95&lt;AL95,(AM95+1)-AL95,AM95-AL95)</f>
        <v>0.12152777777777778</v>
      </c>
      <c r="AQ95" s="164">
        <f>IF(AP95&lt;&gt;0,1,"")</f>
        <v>1</v>
      </c>
      <c r="AR95" s="87">
        <f>IF(AK95&lt;&gt;0,AK95-(6/24)+1440,"")</f>
        <v>1439.8298611111111</v>
      </c>
      <c r="AS95" s="254">
        <v>0</v>
      </c>
      <c r="AT95" s="165"/>
      <c r="AU95" s="165"/>
      <c r="AV95" s="88">
        <v>21.9</v>
      </c>
      <c r="AW95" s="88">
        <v>7.6</v>
      </c>
      <c r="AX95" s="90" t="s">
        <v>673</v>
      </c>
      <c r="AY95" s="89">
        <f>AX95*0.0004536</f>
        <v>35.4361392</v>
      </c>
      <c r="AZ95" s="88"/>
      <c r="BA95" s="92"/>
      <c r="BB95" s="92"/>
      <c r="BC95" s="80"/>
      <c r="BD95" s="93"/>
      <c r="BE95" s="93"/>
      <c r="BF95" s="93"/>
      <c r="BG95" s="93"/>
      <c r="BH95" s="94"/>
      <c r="BI95" s="94"/>
      <c r="BJ95" s="94"/>
      <c r="BK95" s="95"/>
      <c r="BL95" s="96"/>
      <c r="BM95" s="96"/>
      <c r="BN95" s="96"/>
      <c r="BO95" s="97"/>
      <c r="BP95" s="98"/>
      <c r="BQ95" s="97"/>
      <c r="BR95" s="76"/>
      <c r="BS95" s="76"/>
      <c r="BT95" s="76"/>
      <c r="BU95" s="76"/>
      <c r="BV95" s="76"/>
      <c r="BW95" s="76"/>
      <c r="BX95" s="76"/>
      <c r="BY95" s="76"/>
      <c r="BZ95" s="76"/>
      <c r="CA95" s="76"/>
      <c r="CB95" s="76"/>
      <c r="CC95" s="76"/>
      <c r="CD95" s="212">
        <v>33.652999999999999</v>
      </c>
      <c r="CE95" s="76"/>
      <c r="CF95" s="166">
        <f>((CE95)*0.8)/1000</f>
        <v>0</v>
      </c>
      <c r="CG95" s="76"/>
      <c r="CH95" s="166">
        <f>(((CG95*3.8)*(0.8))/1000)</f>
        <v>0</v>
      </c>
      <c r="CI95" s="167">
        <f>IF(A95="","",IF(CF95=0,CH95,CF95))</f>
        <v>0</v>
      </c>
      <c r="CJ95" s="167">
        <f>IF(A95="","",(CK95/$AY$4))</f>
        <v>0</v>
      </c>
      <c r="CK95" s="167">
        <f>IF(A95="","",IF(CE95="",(CG95*$AY$4),CE95))</f>
        <v>0</v>
      </c>
      <c r="CL95" s="230">
        <f>CI95-AS95</f>
        <v>0</v>
      </c>
      <c r="CM95" s="166">
        <f>AV95-AW95</f>
        <v>14.299999999999999</v>
      </c>
      <c r="CN95" s="168" t="s">
        <v>301</v>
      </c>
      <c r="CO95" s="81"/>
      <c r="CP95" s="192"/>
      <c r="CQ95" s="192"/>
      <c r="CR95" s="169"/>
      <c r="CT95" s="83" t="s">
        <v>697</v>
      </c>
      <c r="CU95" s="76"/>
    </row>
    <row r="96" spans="1:99" s="1" customFormat="1" ht="13.8" hidden="1" thickBot="1" x14ac:dyDescent="0.3">
      <c r="A96" s="100"/>
      <c r="B96" s="76" t="s">
        <v>142</v>
      </c>
      <c r="C96" s="77"/>
      <c r="D96" s="83"/>
      <c r="E96" s="83"/>
      <c r="F96" s="83"/>
      <c r="G96" s="83"/>
      <c r="H96" s="76"/>
      <c r="I96" s="76"/>
      <c r="J96" s="156"/>
      <c r="K96" s="156"/>
      <c r="L96" s="156"/>
      <c r="M96" s="157"/>
      <c r="N96" s="156"/>
      <c r="O96" s="158"/>
      <c r="P96" s="159"/>
      <c r="Q96" s="157"/>
      <c r="R96" s="157"/>
      <c r="S96" s="159"/>
      <c r="T96" s="159"/>
      <c r="U96" s="159"/>
      <c r="V96" s="160"/>
      <c r="W96" s="160"/>
      <c r="X96" s="161"/>
      <c r="Y96" s="162"/>
      <c r="Z96" s="162"/>
      <c r="AA96" s="159"/>
      <c r="AB96" s="159"/>
      <c r="AC96" s="157"/>
      <c r="AD96" s="157"/>
      <c r="AE96" s="161"/>
      <c r="AF96" s="80">
        <v>3</v>
      </c>
      <c r="AG96" s="81"/>
      <c r="AH96" s="82"/>
      <c r="AI96" s="83"/>
      <c r="AJ96" s="83"/>
      <c r="AK96" s="84"/>
      <c r="AL96" s="84"/>
      <c r="AM96" s="84"/>
      <c r="AN96" s="84"/>
      <c r="AO96" s="163">
        <f>IF(AN96&lt;AK96,(AN96+1)-AK96,AN96-AK96)</f>
        <v>0</v>
      </c>
      <c r="AP96" s="163">
        <f>IF(AM96&lt;AL96,(AM96+1)-AL96,AM96-AL96)</f>
        <v>0</v>
      </c>
      <c r="AQ96" s="164" t="str">
        <f>IF(AP96&lt;&gt;0,1,"")</f>
        <v/>
      </c>
      <c r="AR96" s="87" t="str">
        <f>IF(AK96&lt;&gt;0,AK96-(6/24)+1440,"")</f>
        <v/>
      </c>
      <c r="AS96" s="88"/>
      <c r="AT96" s="89"/>
      <c r="AU96" s="89"/>
      <c r="AV96" s="88"/>
      <c r="AW96" s="88"/>
      <c r="AX96" s="90"/>
      <c r="AY96" s="89">
        <f>AX96*0.0004536</f>
        <v>0</v>
      </c>
      <c r="AZ96" s="88"/>
      <c r="BA96" s="92"/>
      <c r="BB96" s="92"/>
      <c r="BC96" s="80"/>
      <c r="BD96" s="93"/>
      <c r="BE96" s="93"/>
      <c r="BF96" s="93"/>
      <c r="BG96" s="93"/>
      <c r="BH96" s="94"/>
      <c r="BI96" s="94"/>
      <c r="BJ96" s="94"/>
      <c r="BK96" s="95"/>
      <c r="BL96" s="96"/>
      <c r="BM96" s="96"/>
      <c r="BN96" s="96"/>
      <c r="BO96" s="97"/>
      <c r="BP96" s="98"/>
      <c r="BQ96" s="97"/>
      <c r="BR96" s="76"/>
      <c r="BS96" s="76"/>
      <c r="BT96" s="76"/>
      <c r="BU96" s="76"/>
      <c r="BV96" s="76"/>
      <c r="BW96" s="76"/>
      <c r="BX96" s="76"/>
      <c r="BY96" s="76"/>
      <c r="BZ96" s="76"/>
      <c r="CA96" s="76"/>
      <c r="CB96" s="76"/>
      <c r="CC96" s="76"/>
      <c r="CD96" s="212"/>
      <c r="CE96" s="76"/>
      <c r="CF96" s="166">
        <f>((CE96)*0.8)/1000</f>
        <v>0</v>
      </c>
      <c r="CG96" s="76"/>
      <c r="CH96" s="166">
        <f>(((CG96*3.8)*(0.8))/1000)</f>
        <v>0</v>
      </c>
      <c r="CI96" s="167" t="str">
        <f>IF(A96="","",IF(CF96=0,CH96,CF96))</f>
        <v/>
      </c>
      <c r="CJ96" s="167" t="str">
        <f>IF(A96="","",(CK96/$AY$4))</f>
        <v/>
      </c>
      <c r="CK96" s="167" t="str">
        <f>IF(A96="","",IF(CE96="",(CG96*$AY$4),CE96))</f>
        <v/>
      </c>
      <c r="CL96" s="230"/>
      <c r="CM96" s="166">
        <f>AV96-AW96</f>
        <v>0</v>
      </c>
      <c r="CN96" s="168"/>
      <c r="CO96" s="81"/>
      <c r="CP96" s="192"/>
      <c r="CQ96" s="192"/>
      <c r="CR96" s="169"/>
      <c r="CT96" s="83"/>
      <c r="CU96" s="76"/>
    </row>
    <row r="97" spans="1:99" s="1" customFormat="1" ht="13.8" hidden="1" thickBot="1" x14ac:dyDescent="0.3">
      <c r="A97" s="100"/>
      <c r="B97" s="76" t="str">
        <f>IF(AH97="","",A97&amp;"-"&amp;AH97&amp;"-"&amp;AF97)</f>
        <v/>
      </c>
      <c r="C97" s="77"/>
      <c r="D97" s="83"/>
      <c r="E97" s="83"/>
      <c r="F97" s="83"/>
      <c r="G97" s="83"/>
      <c r="H97" s="76"/>
      <c r="I97" s="76"/>
      <c r="J97" s="156"/>
      <c r="K97" s="156"/>
      <c r="L97" s="156"/>
      <c r="M97" s="157"/>
      <c r="N97" s="156"/>
      <c r="O97" s="158"/>
      <c r="P97" s="159"/>
      <c r="Q97" s="157"/>
      <c r="R97" s="157"/>
      <c r="S97" s="159"/>
      <c r="T97" s="159"/>
      <c r="U97" s="159"/>
      <c r="V97" s="160"/>
      <c r="W97" s="160"/>
      <c r="X97" s="161"/>
      <c r="Y97" s="162"/>
      <c r="Z97" s="162"/>
      <c r="AA97" s="159"/>
      <c r="AB97" s="159"/>
      <c r="AC97" s="157"/>
      <c r="AD97" s="157"/>
      <c r="AE97" s="161"/>
      <c r="AF97" s="102">
        <v>4</v>
      </c>
      <c r="AG97" s="103"/>
      <c r="AH97" s="104"/>
      <c r="AI97" s="105"/>
      <c r="AJ97" s="106"/>
      <c r="AK97" s="107"/>
      <c r="AL97" s="107"/>
      <c r="AM97" s="107"/>
      <c r="AN97" s="107"/>
      <c r="AO97" s="170">
        <f>IF(AN97&lt;AK97,(AN97+1)-AK97,AN97-AK97)</f>
        <v>0</v>
      </c>
      <c r="AP97" s="170">
        <f>IF(AM97&lt;AL97,(AM97+1)-AL97,AM97-AL97)</f>
        <v>0</v>
      </c>
      <c r="AQ97" s="171" t="str">
        <f>IF(AP97&lt;&gt;0,1,"")</f>
        <v/>
      </c>
      <c r="AR97" s="110" t="str">
        <f>IF(AK97&lt;&gt;0,AK97-(6/24)+1440,"")</f>
        <v/>
      </c>
      <c r="AS97" s="111"/>
      <c r="AT97" s="112"/>
      <c r="AU97" s="112"/>
      <c r="AV97" s="111"/>
      <c r="AW97" s="111"/>
      <c r="AX97" s="240"/>
      <c r="AY97" s="112">
        <f>AX97*0.0004536</f>
        <v>0</v>
      </c>
      <c r="AZ97" s="111"/>
      <c r="BA97" s="115"/>
      <c r="BB97" s="115"/>
      <c r="BC97" s="102"/>
      <c r="BD97" s="116"/>
      <c r="BE97" s="116"/>
      <c r="BF97" s="116"/>
      <c r="BG97" s="116"/>
      <c r="BH97" s="117"/>
      <c r="BI97" s="117"/>
      <c r="BJ97" s="117"/>
      <c r="BK97" s="118"/>
      <c r="BL97" s="119"/>
      <c r="BM97" s="119"/>
      <c r="BN97" s="119"/>
      <c r="BO97" s="120"/>
      <c r="BP97" s="121"/>
      <c r="BQ97" s="120"/>
      <c r="BR97" s="122"/>
      <c r="BS97" s="122"/>
      <c r="BT97" s="122"/>
      <c r="BU97" s="122"/>
      <c r="BV97" s="122"/>
      <c r="BW97" s="122"/>
      <c r="BX97" s="122"/>
      <c r="BY97" s="122"/>
      <c r="BZ97" s="122"/>
      <c r="CA97" s="122"/>
      <c r="CB97" s="122"/>
      <c r="CC97" s="122"/>
      <c r="CD97" s="213"/>
      <c r="CE97" s="122"/>
      <c r="CF97" s="172">
        <f>((CE97)*0.8)/1000</f>
        <v>0</v>
      </c>
      <c r="CG97" s="122"/>
      <c r="CH97" s="172">
        <f>(((CG97*3.8)*(0.8))/1000)</f>
        <v>0</v>
      </c>
      <c r="CI97" s="173" t="str">
        <f>IF(A97="","",IF(CF97=0,CH97,CF97))</f>
        <v/>
      </c>
      <c r="CJ97" s="173" t="str">
        <f>IF(A97="","",(CK97/$AY$4))</f>
        <v/>
      </c>
      <c r="CK97" s="173" t="str">
        <f>IF(A97="","",IF(CE97="",(CG97*$AY$4),CE97))</f>
        <v/>
      </c>
      <c r="CL97" s="99"/>
      <c r="CM97" s="172">
        <f>AV97-AW97</f>
        <v>0</v>
      </c>
      <c r="CN97" s="241"/>
      <c r="CO97" s="202"/>
      <c r="CP97" s="203"/>
      <c r="CQ97" s="203"/>
      <c r="CR97" s="204"/>
      <c r="CT97" s="83"/>
      <c r="CU97" s="76"/>
    </row>
    <row r="98" spans="1:99" s="1" customFormat="1" ht="13.8" hidden="1" thickBot="1" x14ac:dyDescent="0.3">
      <c r="A98" s="124"/>
      <c r="B98" s="125" t="str">
        <f>IF(AH98="","",A98&amp;"-"&amp;AH98&amp;"-"&amp;AF98)</f>
        <v/>
      </c>
      <c r="C98" s="126"/>
      <c r="D98" s="127"/>
      <c r="E98" s="127"/>
      <c r="F98" s="127"/>
      <c r="G98" s="127"/>
      <c r="H98" s="127"/>
      <c r="I98" s="128"/>
      <c r="J98" s="174"/>
      <c r="K98" s="174"/>
      <c r="L98" s="174"/>
      <c r="M98" s="175"/>
      <c r="N98" s="174"/>
      <c r="O98" s="176"/>
      <c r="P98" s="177"/>
      <c r="Q98" s="175"/>
      <c r="R98" s="175"/>
      <c r="S98" s="177"/>
      <c r="T98" s="177"/>
      <c r="U98" s="177"/>
      <c r="V98" s="178"/>
      <c r="W98" s="178"/>
      <c r="X98" s="179"/>
      <c r="Y98" s="180"/>
      <c r="Z98" s="180"/>
      <c r="AA98" s="177"/>
      <c r="AB98" s="177"/>
      <c r="AC98" s="175"/>
      <c r="AD98" s="175"/>
      <c r="AE98" s="181"/>
      <c r="AF98" s="238" t="s">
        <v>141</v>
      </c>
      <c r="AG98" s="239"/>
      <c r="AH98" s="182"/>
      <c r="AI98" s="132"/>
      <c r="AJ98" s="132"/>
      <c r="AK98" s="132"/>
      <c r="AL98" s="132"/>
      <c r="AM98" s="132"/>
      <c r="AN98" s="133"/>
      <c r="AO98" s="133">
        <f>SUM(AO94:AO97)</f>
        <v>0.23263888888888878</v>
      </c>
      <c r="AP98" s="133">
        <f>SUM(AP94:AP97)</f>
        <v>0.15972222222222221</v>
      </c>
      <c r="AQ98" s="134">
        <f>SUM(AQ94:AQ97)</f>
        <v>2</v>
      </c>
      <c r="AR98" s="134"/>
      <c r="AS98" s="135"/>
      <c r="AT98" s="135"/>
      <c r="AU98" s="135"/>
      <c r="AV98" s="135"/>
      <c r="AW98" s="135"/>
      <c r="AX98" s="136"/>
      <c r="AY98" s="135"/>
      <c r="AZ98" s="183"/>
      <c r="BA98" s="184"/>
      <c r="BB98" s="184"/>
      <c r="BC98" s="185"/>
      <c r="BD98" s="185"/>
      <c r="BE98" s="185"/>
      <c r="BF98" s="186"/>
      <c r="BG98" s="186"/>
      <c r="BH98" s="186"/>
      <c r="BI98" s="186"/>
      <c r="BJ98" s="186"/>
      <c r="BK98" s="187"/>
      <c r="BL98" s="187"/>
      <c r="BM98" s="187"/>
      <c r="BN98" s="187"/>
      <c r="BO98" s="188"/>
      <c r="BP98" s="188"/>
      <c r="BQ98" s="188"/>
      <c r="BR98" s="189"/>
      <c r="BS98" s="189"/>
      <c r="BT98" s="189"/>
      <c r="BU98" s="189"/>
      <c r="BV98" s="189"/>
      <c r="BW98" s="189"/>
      <c r="BX98" s="189"/>
      <c r="BY98" s="189"/>
      <c r="BZ98" s="189"/>
      <c r="CA98" s="189"/>
      <c r="CB98" s="189"/>
      <c r="CC98" s="189"/>
      <c r="CD98" s="214"/>
      <c r="CE98" s="132"/>
      <c r="CF98" s="135"/>
      <c r="CG98" s="132"/>
      <c r="CH98" s="135">
        <f>SUM(CH94:CH97)</f>
        <v>0</v>
      </c>
      <c r="CI98" s="190">
        <f>SUM(CI94:CI97)</f>
        <v>19.204000000000001</v>
      </c>
      <c r="CJ98" s="190">
        <f>SUM(CJ94:CJ97)</f>
        <v>6316.9809433219625</v>
      </c>
      <c r="CK98" s="190">
        <f>SUM(CK94:CK97)</f>
        <v>24005</v>
      </c>
      <c r="CL98" s="191"/>
      <c r="CM98" s="135">
        <f>SUM(CM94:CM97)</f>
        <v>18.399999999999999</v>
      </c>
      <c r="CN98" s="132"/>
      <c r="CO98" s="132"/>
      <c r="CP98" s="132"/>
      <c r="CQ98" s="132"/>
      <c r="CR98" s="141"/>
      <c r="CT98" s="214"/>
      <c r="CU98" s="214"/>
    </row>
    <row r="99" spans="1:99" s="1" customFormat="1" x14ac:dyDescent="0.25">
      <c r="A99" s="100">
        <v>5878</v>
      </c>
      <c r="B99" s="76" t="str">
        <f>IF(AH99="","",A99&amp;"-"&amp;AH99&amp;"-"&amp;AF99)</f>
        <v>5878-5701-1</v>
      </c>
      <c r="C99" s="52">
        <v>76</v>
      </c>
      <c r="D99" s="83" t="s">
        <v>374</v>
      </c>
      <c r="E99" s="83" t="s">
        <v>498</v>
      </c>
      <c r="F99" s="83" t="s">
        <v>669</v>
      </c>
      <c r="G99" s="83" t="s">
        <v>341</v>
      </c>
      <c r="H99" s="53" t="s">
        <v>667</v>
      </c>
      <c r="I99" s="70"/>
      <c r="J99" s="142"/>
      <c r="K99" s="142"/>
      <c r="L99" s="142"/>
      <c r="M99" s="143"/>
      <c r="N99" s="142"/>
      <c r="O99" s="144"/>
      <c r="P99" s="145"/>
      <c r="Q99" s="143"/>
      <c r="R99" s="143"/>
      <c r="S99" s="145"/>
      <c r="T99" s="145"/>
      <c r="U99" s="145"/>
      <c r="V99" s="146"/>
      <c r="W99" s="146"/>
      <c r="X99" s="147"/>
      <c r="Y99" s="146"/>
      <c r="Z99" s="146"/>
      <c r="AA99" s="145"/>
      <c r="AB99" s="145"/>
      <c r="AC99" s="143"/>
      <c r="AD99" s="143"/>
      <c r="AE99" s="147"/>
      <c r="AF99" s="56">
        <v>1</v>
      </c>
      <c r="AG99" s="81">
        <v>44346</v>
      </c>
      <c r="AH99" s="148" t="s">
        <v>342</v>
      </c>
      <c r="AI99" s="53" t="s">
        <v>244</v>
      </c>
      <c r="AJ99" s="53" t="s">
        <v>345</v>
      </c>
      <c r="AK99" s="149">
        <v>0.29166666666666669</v>
      </c>
      <c r="AL99" s="149">
        <v>0.30208333333333331</v>
      </c>
      <c r="AM99" s="149">
        <v>0.5</v>
      </c>
      <c r="AN99" s="149">
        <v>0.50694444444444442</v>
      </c>
      <c r="AO99" s="150">
        <f>IF(AN99&lt;AK99,(AN99+1)-AK99,AN99-AK99)</f>
        <v>0.21527777777777773</v>
      </c>
      <c r="AP99" s="245">
        <f>IF(AM99&lt;AL99,(AM99+1)-AL99,AM99-AL99)</f>
        <v>0.19791666666666669</v>
      </c>
      <c r="AQ99" s="151">
        <f>IF(AP99&lt;&gt;0,1,"")</f>
        <v>1</v>
      </c>
      <c r="AR99" s="63">
        <f>IF(AK99&lt;&gt;0,AK99-(6/24)+1440,"")</f>
        <v>1440.0416666666667</v>
      </c>
      <c r="AS99" s="66">
        <v>20.100000000000001</v>
      </c>
      <c r="AT99" s="152"/>
      <c r="AU99" s="152"/>
      <c r="AV99" s="66">
        <v>28.6</v>
      </c>
      <c r="AW99" s="66">
        <v>7.2</v>
      </c>
      <c r="AX99" s="51">
        <v>90325</v>
      </c>
      <c r="AY99" s="65">
        <f>AX99*0.0004536</f>
        <v>40.971420000000002</v>
      </c>
      <c r="AZ99" s="66"/>
      <c r="BA99" s="68"/>
      <c r="BB99" s="68"/>
      <c r="BC99" s="69"/>
      <c r="BD99" s="70"/>
      <c r="BE99" s="70"/>
      <c r="BF99" s="70"/>
      <c r="BG99" s="70"/>
      <c r="BH99" s="71"/>
      <c r="BI99" s="71"/>
      <c r="BJ99" s="71"/>
      <c r="BK99" s="72"/>
      <c r="BL99" s="73"/>
      <c r="BM99" s="73"/>
      <c r="BN99" s="73"/>
      <c r="BO99" s="74"/>
      <c r="BP99" s="75"/>
      <c r="BQ99" s="74"/>
      <c r="BR99" s="51"/>
      <c r="BS99" s="51"/>
      <c r="BT99" s="51"/>
      <c r="BU99" s="51"/>
      <c r="BV99" s="51"/>
      <c r="BW99" s="51"/>
      <c r="BX99" s="51"/>
      <c r="BY99" s="51"/>
      <c r="BZ99" s="51"/>
      <c r="CA99" s="51"/>
      <c r="CB99" s="51"/>
      <c r="CC99" s="51"/>
      <c r="CD99" s="215">
        <v>39.718000000000004</v>
      </c>
      <c r="CE99" s="51"/>
      <c r="CF99" s="153">
        <f>((CE99)*0.8)/1000</f>
        <v>0</v>
      </c>
      <c r="CG99" s="51">
        <v>6893</v>
      </c>
      <c r="CH99" s="153">
        <f>(((CG99*3.8)*(0.8))/1000)</f>
        <v>20.954720000000002</v>
      </c>
      <c r="CI99" s="154">
        <f>IF(A99="","",IF(CF99=0,CH99,CF99))</f>
        <v>20.954720000000002</v>
      </c>
      <c r="CJ99" s="154">
        <f>IF(A99="","",(CK99/$AY$4))</f>
        <v>6893</v>
      </c>
      <c r="CK99" s="154">
        <f>IF(A99="","",IF(CE99="",(CG99*$AY$4),CE99))</f>
        <v>26193.915492957745</v>
      </c>
      <c r="CL99" s="64">
        <f>CI99-AS99</f>
        <v>0.85472000000000037</v>
      </c>
      <c r="CM99" s="153">
        <f>AV99-AW99</f>
        <v>21.400000000000002</v>
      </c>
      <c r="CN99" s="155"/>
      <c r="CO99" s="199"/>
      <c r="CP99" s="200"/>
      <c r="CQ99" s="200"/>
      <c r="CR99" s="201"/>
      <c r="CT99" s="228" t="s">
        <v>697</v>
      </c>
      <c r="CU99" s="227"/>
    </row>
    <row r="100" spans="1:99" s="1" customFormat="1" x14ac:dyDescent="0.25">
      <c r="A100" s="100">
        <v>5878</v>
      </c>
      <c r="B100" s="76" t="str">
        <f>IF(AH100="","",A100&amp;"-"&amp;AH100&amp;"-"&amp;AF100)</f>
        <v>5878-4700-2</v>
      </c>
      <c r="C100" s="77">
        <v>76</v>
      </c>
      <c r="D100" s="83" t="s">
        <v>374</v>
      </c>
      <c r="E100" s="83" t="s">
        <v>498</v>
      </c>
      <c r="F100" s="83" t="s">
        <v>669</v>
      </c>
      <c r="G100" s="83" t="s">
        <v>341</v>
      </c>
      <c r="H100" s="76" t="s">
        <v>667</v>
      </c>
      <c r="I100" s="76"/>
      <c r="J100" s="156"/>
      <c r="K100" s="156"/>
      <c r="L100" s="156"/>
      <c r="M100" s="157"/>
      <c r="N100" s="156"/>
      <c r="O100" s="158"/>
      <c r="P100" s="159"/>
      <c r="Q100" s="157"/>
      <c r="R100" s="157"/>
      <c r="S100" s="159"/>
      <c r="T100" s="159"/>
      <c r="U100" s="159"/>
      <c r="V100" s="160"/>
      <c r="W100" s="160"/>
      <c r="X100" s="161"/>
      <c r="Y100" s="162"/>
      <c r="Z100" s="162"/>
      <c r="AA100" s="159"/>
      <c r="AB100" s="159"/>
      <c r="AC100" s="157"/>
      <c r="AD100" s="157"/>
      <c r="AE100" s="161"/>
      <c r="AF100" s="80">
        <v>2</v>
      </c>
      <c r="AG100" s="81">
        <v>44346</v>
      </c>
      <c r="AH100" s="82" t="s">
        <v>343</v>
      </c>
      <c r="AI100" s="83" t="s">
        <v>345</v>
      </c>
      <c r="AJ100" s="83" t="s">
        <v>346</v>
      </c>
      <c r="AK100" s="84">
        <v>0.54166666666666663</v>
      </c>
      <c r="AL100" s="84">
        <v>0.55555555555555558</v>
      </c>
      <c r="AM100" s="84">
        <v>0.61111111111111105</v>
      </c>
      <c r="AN100" s="84">
        <v>0.625</v>
      </c>
      <c r="AO100" s="163">
        <f>IF(AN100&lt;AK100,(AN100+1)-AK100,AN100-AK100)</f>
        <v>8.333333333333337E-2</v>
      </c>
      <c r="AP100" s="163">
        <f>IF(AM100&lt;AL100,(AM100+1)-AL100,AM100-AL100)</f>
        <v>5.5555555555555469E-2</v>
      </c>
      <c r="AQ100" s="164">
        <f>IF(AP100&lt;&gt;0,1,"")</f>
        <v>1</v>
      </c>
      <c r="AR100" s="87">
        <f>IF(AK100&lt;&gt;0,AK100-(6/24)+1440,"")</f>
        <v>1440.2916666666667</v>
      </c>
      <c r="AS100" s="254">
        <v>8.6</v>
      </c>
      <c r="AT100" s="280"/>
      <c r="AU100" s="280"/>
      <c r="AV100" s="254">
        <v>15.5</v>
      </c>
      <c r="AW100" s="88">
        <v>9.6</v>
      </c>
      <c r="AX100" s="90" t="s">
        <v>670</v>
      </c>
      <c r="AY100" s="89">
        <f>AX100*0.0004536</f>
        <v>32.908226400000004</v>
      </c>
      <c r="AZ100" s="88"/>
      <c r="BA100" s="92"/>
      <c r="BB100" s="92"/>
      <c r="BC100" s="80"/>
      <c r="BD100" s="93"/>
      <c r="BE100" s="93"/>
      <c r="BF100" s="93"/>
      <c r="BG100" s="93"/>
      <c r="BH100" s="94"/>
      <c r="BI100" s="94"/>
      <c r="BJ100" s="94"/>
      <c r="BK100" s="95"/>
      <c r="BL100" s="96"/>
      <c r="BM100" s="96"/>
      <c r="BN100" s="96"/>
      <c r="BO100" s="97"/>
      <c r="BP100" s="98"/>
      <c r="BQ100" s="97"/>
      <c r="BR100" s="76"/>
      <c r="BS100" s="76"/>
      <c r="BT100" s="76"/>
      <c r="BU100" s="76"/>
      <c r="BV100" s="76"/>
      <c r="BW100" s="76"/>
      <c r="BX100" s="76"/>
      <c r="BY100" s="76"/>
      <c r="BZ100" s="76"/>
      <c r="CA100" s="76"/>
      <c r="CB100" s="76"/>
      <c r="CC100" s="76"/>
      <c r="CD100" s="212">
        <v>32.747999999999998</v>
      </c>
      <c r="CE100" s="76"/>
      <c r="CF100" s="166">
        <f>((CE100)*0.8)/1000</f>
        <v>0</v>
      </c>
      <c r="CG100" s="76">
        <v>2830</v>
      </c>
      <c r="CH100" s="166">
        <f>(((CG100*3.8)*(0.8))/1000)</f>
        <v>8.6032000000000011</v>
      </c>
      <c r="CI100" s="167">
        <f>IF(A100="","",IF(CF100=0,CH100,CF100))</f>
        <v>8.6032000000000011</v>
      </c>
      <c r="CJ100" s="167">
        <f>IF(A100="","",(CK100/$AY$4))</f>
        <v>2830</v>
      </c>
      <c r="CK100" s="167">
        <f>IF(A100="","",IF(CE100="",(CG100*$AY$4),CE100))</f>
        <v>10754.211641530599</v>
      </c>
      <c r="CL100" s="255">
        <f>CI100-AS100</f>
        <v>3.2000000000014239E-3</v>
      </c>
      <c r="CM100" s="166">
        <f>AV100-AW100</f>
        <v>5.9</v>
      </c>
      <c r="CN100" s="168"/>
      <c r="CO100" s="81"/>
      <c r="CP100" s="192"/>
      <c r="CQ100" s="192"/>
      <c r="CR100" s="169"/>
      <c r="CT100" s="83" t="s">
        <v>697</v>
      </c>
      <c r="CU100" s="76"/>
    </row>
    <row r="101" spans="1:99" s="1" customFormat="1" ht="13.8" thickBot="1" x14ac:dyDescent="0.3">
      <c r="A101" s="100">
        <v>5878</v>
      </c>
      <c r="B101" s="76" t="str">
        <f>IF(AH101="","",A101&amp;"-"&amp;AH101&amp;"-"&amp;AF101)</f>
        <v>5878-700-3</v>
      </c>
      <c r="C101" s="77">
        <v>76</v>
      </c>
      <c r="D101" s="83" t="s">
        <v>374</v>
      </c>
      <c r="E101" s="83" t="s">
        <v>498</v>
      </c>
      <c r="F101" s="83" t="s">
        <v>669</v>
      </c>
      <c r="G101" s="83" t="s">
        <v>341</v>
      </c>
      <c r="H101" s="76" t="s">
        <v>667</v>
      </c>
      <c r="I101" s="76"/>
      <c r="J101" s="156"/>
      <c r="K101" s="156"/>
      <c r="L101" s="156"/>
      <c r="M101" s="157"/>
      <c r="N101" s="156"/>
      <c r="O101" s="158"/>
      <c r="P101" s="159"/>
      <c r="Q101" s="157"/>
      <c r="R101" s="157"/>
      <c r="S101" s="159"/>
      <c r="T101" s="159"/>
      <c r="U101" s="159"/>
      <c r="V101" s="160"/>
      <c r="W101" s="160"/>
      <c r="X101" s="161"/>
      <c r="Y101" s="162"/>
      <c r="Z101" s="162"/>
      <c r="AA101" s="159"/>
      <c r="AB101" s="159"/>
      <c r="AC101" s="157"/>
      <c r="AD101" s="157"/>
      <c r="AE101" s="161"/>
      <c r="AF101" s="80">
        <v>3</v>
      </c>
      <c r="AG101" s="81">
        <v>44346</v>
      </c>
      <c r="AH101" s="82" t="s">
        <v>344</v>
      </c>
      <c r="AI101" s="83" t="s">
        <v>346</v>
      </c>
      <c r="AJ101" s="83" t="s">
        <v>209</v>
      </c>
      <c r="AK101" s="84">
        <v>0.66666666666666663</v>
      </c>
      <c r="AL101" s="84">
        <v>0.68055555555555547</v>
      </c>
      <c r="AM101" s="84">
        <v>0.79166666666666663</v>
      </c>
      <c r="AN101" s="84">
        <v>0.79861111111111116</v>
      </c>
      <c r="AO101" s="163">
        <f>IF(AN101&lt;AK101,(AN101+1)-AK101,AN101-AK101)</f>
        <v>0.13194444444444453</v>
      </c>
      <c r="AP101" s="163">
        <f>IF(AM101&lt;AL101,(AM101+1)-AL101,AM101-AL101)</f>
        <v>0.11111111111111116</v>
      </c>
      <c r="AQ101" s="164">
        <f>IF(AP101&lt;&gt;0,1,"")</f>
        <v>1</v>
      </c>
      <c r="AR101" s="87">
        <f>IF(AK101&lt;&gt;0,AK101-(6/24)+1440,"")</f>
        <v>1440.4166666666667</v>
      </c>
      <c r="AS101" s="88">
        <v>10.8</v>
      </c>
      <c r="AT101" s="89"/>
      <c r="AU101" s="89"/>
      <c r="AV101" s="88">
        <v>20</v>
      </c>
      <c r="AW101" s="88">
        <v>8</v>
      </c>
      <c r="AX101" s="90" t="s">
        <v>671</v>
      </c>
      <c r="AY101" s="89">
        <f>AX101*0.0004536</f>
        <v>26.497951200000003</v>
      </c>
      <c r="AZ101" s="88"/>
      <c r="BA101" s="92"/>
      <c r="BB101" s="92"/>
      <c r="BC101" s="80"/>
      <c r="BD101" s="93"/>
      <c r="BE101" s="93"/>
      <c r="BF101" s="93"/>
      <c r="BG101" s="93"/>
      <c r="BH101" s="94"/>
      <c r="BI101" s="94"/>
      <c r="BJ101" s="94"/>
      <c r="BK101" s="95"/>
      <c r="BL101" s="96"/>
      <c r="BM101" s="96"/>
      <c r="BN101" s="96"/>
      <c r="BO101" s="97"/>
      <c r="BP101" s="98"/>
      <c r="BQ101" s="97"/>
      <c r="BR101" s="76"/>
      <c r="BS101" s="76"/>
      <c r="BT101" s="76"/>
      <c r="BU101" s="76"/>
      <c r="BV101" s="76"/>
      <c r="BW101" s="76"/>
      <c r="BX101" s="76"/>
      <c r="BY101" s="76"/>
      <c r="BZ101" s="76"/>
      <c r="CA101" s="76"/>
      <c r="CB101" s="76"/>
      <c r="CC101" s="76"/>
      <c r="CD101" s="212">
        <v>26.786999999999999</v>
      </c>
      <c r="CE101" s="76">
        <v>13490</v>
      </c>
      <c r="CF101" s="166">
        <f>((CE101)*0.8)/1000</f>
        <v>10.792</v>
      </c>
      <c r="CG101" s="76"/>
      <c r="CH101" s="166">
        <f>(((CG101*3.8)*(0.8))/1000)</f>
        <v>0</v>
      </c>
      <c r="CI101" s="167">
        <f>IF(A101="","",IF(CF101=0,CH101,CF101))</f>
        <v>10.792</v>
      </c>
      <c r="CJ101" s="167">
        <f>IF(A101="","",(CK101/$AY$4))</f>
        <v>3549.9301364471266</v>
      </c>
      <c r="CK101" s="167">
        <f>IF(A101="","",IF(CE101="",(CG101*$AY$4),CE101))</f>
        <v>13490</v>
      </c>
      <c r="CL101" s="230">
        <f>CI101-AS101</f>
        <v>-8.0000000000008953E-3</v>
      </c>
      <c r="CM101" s="166">
        <f>AV101-AW101</f>
        <v>12</v>
      </c>
      <c r="CN101" s="168"/>
      <c r="CO101" s="81">
        <v>44346</v>
      </c>
      <c r="CP101" s="192">
        <v>0.59375</v>
      </c>
      <c r="CQ101" s="192">
        <v>0.625</v>
      </c>
      <c r="CR101" s="169" t="s">
        <v>522</v>
      </c>
      <c r="CT101" s="83" t="s">
        <v>697</v>
      </c>
      <c r="CU101" s="76"/>
    </row>
    <row r="102" spans="1:99" s="1" customFormat="1" ht="13.8" hidden="1" thickBot="1" x14ac:dyDescent="0.3">
      <c r="A102" s="100"/>
      <c r="B102" s="83" t="s">
        <v>142</v>
      </c>
      <c r="C102" s="77"/>
      <c r="D102" s="83"/>
      <c r="E102" s="83"/>
      <c r="F102" s="83"/>
      <c r="G102" s="83"/>
      <c r="H102" s="76"/>
      <c r="I102" s="76"/>
      <c r="J102" s="156"/>
      <c r="K102" s="156"/>
      <c r="L102" s="156"/>
      <c r="M102" s="157"/>
      <c r="N102" s="156"/>
      <c r="O102" s="158"/>
      <c r="P102" s="159"/>
      <c r="Q102" s="157"/>
      <c r="R102" s="157"/>
      <c r="S102" s="159"/>
      <c r="T102" s="159"/>
      <c r="U102" s="159"/>
      <c r="V102" s="160"/>
      <c r="W102" s="160"/>
      <c r="X102" s="161"/>
      <c r="Y102" s="162"/>
      <c r="Z102" s="162"/>
      <c r="AA102" s="159"/>
      <c r="AB102" s="159"/>
      <c r="AC102" s="157"/>
      <c r="AD102" s="157"/>
      <c r="AE102" s="161"/>
      <c r="AF102" s="102">
        <v>4</v>
      </c>
      <c r="AG102" s="103"/>
      <c r="AH102" s="104"/>
      <c r="AI102" s="105"/>
      <c r="AJ102" s="106"/>
      <c r="AK102" s="107"/>
      <c r="AL102" s="107"/>
      <c r="AM102" s="107"/>
      <c r="AN102" s="107"/>
      <c r="AO102" s="170">
        <f>IF(AN102&lt;AK102,(AN102+1)-AK102,AN102-AK102)</f>
        <v>0</v>
      </c>
      <c r="AP102" s="170">
        <f>IF(AM102&lt;AL102,(AM102+1)-AL102,AM102-AL102)</f>
        <v>0</v>
      </c>
      <c r="AQ102" s="171" t="str">
        <f>IF(AP102&lt;&gt;0,1,"")</f>
        <v/>
      </c>
      <c r="AR102" s="110" t="str">
        <f>IF(AK102&lt;&gt;0,AK102-(6/24)+1440,"")</f>
        <v/>
      </c>
      <c r="AS102" s="111"/>
      <c r="AT102" s="112"/>
      <c r="AU102" s="112"/>
      <c r="AV102" s="111"/>
      <c r="AW102" s="111"/>
      <c r="AX102" s="240"/>
      <c r="AY102" s="112">
        <f>AX102*0.0004536</f>
        <v>0</v>
      </c>
      <c r="AZ102" s="111"/>
      <c r="BA102" s="115"/>
      <c r="BB102" s="115"/>
      <c r="BC102" s="102"/>
      <c r="BD102" s="116"/>
      <c r="BE102" s="116"/>
      <c r="BF102" s="116"/>
      <c r="BG102" s="116"/>
      <c r="BH102" s="117"/>
      <c r="BI102" s="117"/>
      <c r="BJ102" s="117"/>
      <c r="BK102" s="118"/>
      <c r="BL102" s="119"/>
      <c r="BM102" s="119"/>
      <c r="BN102" s="119"/>
      <c r="BO102" s="120"/>
      <c r="BP102" s="121"/>
      <c r="BQ102" s="120"/>
      <c r="BR102" s="122"/>
      <c r="BS102" s="122"/>
      <c r="BT102" s="122"/>
      <c r="BU102" s="122"/>
      <c r="BV102" s="122"/>
      <c r="BW102" s="122"/>
      <c r="BX102" s="122"/>
      <c r="BY102" s="122"/>
      <c r="BZ102" s="122"/>
      <c r="CA102" s="122"/>
      <c r="CB102" s="122"/>
      <c r="CC102" s="122"/>
      <c r="CD102" s="213"/>
      <c r="CE102" s="122"/>
      <c r="CF102" s="172">
        <f>((CE102)*0.8)/1000</f>
        <v>0</v>
      </c>
      <c r="CG102" s="122"/>
      <c r="CH102" s="172">
        <f>(((CG102*3.8)*(0.8))/1000)</f>
        <v>0</v>
      </c>
      <c r="CI102" s="173" t="str">
        <f>IF(A102="","",IF(CF102=0,CH102,CF102))</f>
        <v/>
      </c>
      <c r="CJ102" s="173" t="str">
        <f>IF(A102="","",(CK102/$AY$4))</f>
        <v/>
      </c>
      <c r="CK102" s="173" t="str">
        <f>IF(A102="","",IF(CE102="",(CG102*$AY$4),CE102))</f>
        <v/>
      </c>
      <c r="CL102" s="99"/>
      <c r="CM102" s="172">
        <f>AV102-AW102</f>
        <v>0</v>
      </c>
      <c r="CN102" s="241"/>
      <c r="CO102" s="202"/>
      <c r="CP102" s="203"/>
      <c r="CQ102" s="203"/>
      <c r="CR102" s="204"/>
      <c r="CT102" s="83"/>
      <c r="CU102" s="76"/>
    </row>
    <row r="103" spans="1:99" s="1" customFormat="1" ht="13.8" hidden="1" thickBot="1" x14ac:dyDescent="0.3">
      <c r="A103" s="124"/>
      <c r="B103" s="125" t="str">
        <f>IF(AH103="","",A103&amp;"-"&amp;AH103&amp;"-"&amp;AF103)</f>
        <v/>
      </c>
      <c r="C103" s="126"/>
      <c r="D103" s="127"/>
      <c r="E103" s="127"/>
      <c r="F103" s="127"/>
      <c r="G103" s="127"/>
      <c r="H103" s="127"/>
      <c r="I103" s="128"/>
      <c r="J103" s="174"/>
      <c r="K103" s="174"/>
      <c r="L103" s="174"/>
      <c r="M103" s="175"/>
      <c r="N103" s="174"/>
      <c r="O103" s="176"/>
      <c r="P103" s="177"/>
      <c r="Q103" s="175"/>
      <c r="R103" s="175"/>
      <c r="S103" s="177"/>
      <c r="T103" s="177"/>
      <c r="U103" s="177"/>
      <c r="V103" s="178"/>
      <c r="W103" s="178"/>
      <c r="X103" s="179"/>
      <c r="Y103" s="180"/>
      <c r="Z103" s="180"/>
      <c r="AA103" s="177"/>
      <c r="AB103" s="177"/>
      <c r="AC103" s="175"/>
      <c r="AD103" s="175"/>
      <c r="AE103" s="181"/>
      <c r="AF103" s="238" t="s">
        <v>141</v>
      </c>
      <c r="AG103" s="239"/>
      <c r="AH103" s="182"/>
      <c r="AI103" s="132"/>
      <c r="AJ103" s="132"/>
      <c r="AK103" s="132"/>
      <c r="AL103" s="132"/>
      <c r="AM103" s="132"/>
      <c r="AN103" s="133"/>
      <c r="AO103" s="133">
        <f>SUM(AO99:AO102)</f>
        <v>0.43055555555555564</v>
      </c>
      <c r="AP103" s="133">
        <f>SUM(AP99:AP102)</f>
        <v>0.36458333333333331</v>
      </c>
      <c r="AQ103" s="134">
        <f>SUM(AQ99:AQ102)</f>
        <v>3</v>
      </c>
      <c r="AR103" s="134"/>
      <c r="AS103" s="135"/>
      <c r="AT103" s="135"/>
      <c r="AU103" s="135"/>
      <c r="AV103" s="135"/>
      <c r="AW103" s="135"/>
      <c r="AX103" s="136"/>
      <c r="AY103" s="135"/>
      <c r="AZ103" s="183"/>
      <c r="BA103" s="184"/>
      <c r="BB103" s="184"/>
      <c r="BC103" s="185"/>
      <c r="BD103" s="185"/>
      <c r="BE103" s="185"/>
      <c r="BF103" s="186"/>
      <c r="BG103" s="186"/>
      <c r="BH103" s="186"/>
      <c r="BI103" s="186"/>
      <c r="BJ103" s="186"/>
      <c r="BK103" s="187"/>
      <c r="BL103" s="187"/>
      <c r="BM103" s="187"/>
      <c r="BN103" s="187"/>
      <c r="BO103" s="188"/>
      <c r="BP103" s="188"/>
      <c r="BQ103" s="188"/>
      <c r="BR103" s="189"/>
      <c r="BS103" s="189"/>
      <c r="BT103" s="189"/>
      <c r="BU103" s="189"/>
      <c r="BV103" s="189"/>
      <c r="BW103" s="189"/>
      <c r="BX103" s="189"/>
      <c r="BY103" s="189"/>
      <c r="BZ103" s="189"/>
      <c r="CA103" s="189"/>
      <c r="CB103" s="189"/>
      <c r="CC103" s="189"/>
      <c r="CD103" s="214"/>
      <c r="CE103" s="132"/>
      <c r="CF103" s="135"/>
      <c r="CG103" s="132"/>
      <c r="CH103" s="135">
        <f>SUM(CH99:CH102)</f>
        <v>29.557920000000003</v>
      </c>
      <c r="CI103" s="190">
        <f>SUM(CI99:CI102)</f>
        <v>40.349920000000004</v>
      </c>
      <c r="CJ103" s="190">
        <f>SUM(CJ99:CJ102)</f>
        <v>13272.930136447127</v>
      </c>
      <c r="CK103" s="190">
        <f>SUM(CK99:CK102)</f>
        <v>50438.127134488343</v>
      </c>
      <c r="CL103" s="191"/>
      <c r="CM103" s="135">
        <f>SUM(CM99:CM102)</f>
        <v>39.300000000000004</v>
      </c>
      <c r="CN103" s="132"/>
      <c r="CO103" s="132"/>
      <c r="CP103" s="132"/>
      <c r="CQ103" s="132"/>
      <c r="CR103" s="141"/>
      <c r="CT103" s="214"/>
      <c r="CU103" s="214"/>
    </row>
    <row r="104" spans="1:99" s="1" customFormat="1" ht="13.8" thickBot="1" x14ac:dyDescent="0.3">
      <c r="A104" s="100">
        <v>5879</v>
      </c>
      <c r="B104" s="76" t="str">
        <f>IF(AH104="","",A104&amp;"-"&amp;AH104&amp;"-"&amp;AF104)</f>
        <v>5879-300-1</v>
      </c>
      <c r="C104" s="52">
        <v>79</v>
      </c>
      <c r="D104" s="83" t="s">
        <v>226</v>
      </c>
      <c r="E104" s="83" t="s">
        <v>529</v>
      </c>
      <c r="F104" s="83"/>
      <c r="G104" s="83"/>
      <c r="H104" s="53"/>
      <c r="I104" s="70"/>
      <c r="J104" s="142"/>
      <c r="K104" s="142"/>
      <c r="L104" s="142"/>
      <c r="M104" s="143"/>
      <c r="N104" s="142"/>
      <c r="O104" s="144"/>
      <c r="P104" s="145"/>
      <c r="Q104" s="143"/>
      <c r="R104" s="143"/>
      <c r="S104" s="145"/>
      <c r="T104" s="145"/>
      <c r="U104" s="145"/>
      <c r="V104" s="146"/>
      <c r="W104" s="146"/>
      <c r="X104" s="147"/>
      <c r="Y104" s="146"/>
      <c r="Z104" s="146"/>
      <c r="AA104" s="145"/>
      <c r="AB104" s="145"/>
      <c r="AC104" s="143"/>
      <c r="AD104" s="143"/>
      <c r="AE104" s="147"/>
      <c r="AF104" s="56">
        <v>1</v>
      </c>
      <c r="AG104" s="81">
        <v>44346</v>
      </c>
      <c r="AH104" s="148" t="s">
        <v>272</v>
      </c>
      <c r="AI104" s="53" t="s">
        <v>209</v>
      </c>
      <c r="AJ104" s="53" t="s">
        <v>244</v>
      </c>
      <c r="AK104" s="149">
        <v>0.98611111111111116</v>
      </c>
      <c r="AL104" s="149">
        <v>0</v>
      </c>
      <c r="AM104" s="149">
        <v>0.1423611111111111</v>
      </c>
      <c r="AN104" s="149">
        <v>0.14930555555555555</v>
      </c>
      <c r="AO104" s="150">
        <f>IF(AN104&lt;AK104,(AN104+1)-AK104,AN104-AK104)</f>
        <v>0.16319444444444442</v>
      </c>
      <c r="AP104" s="245">
        <f>IF(AM104&lt;AL104,(AM104+1)-AL104,AM104-AL104)</f>
        <v>0.1423611111111111</v>
      </c>
      <c r="AQ104" s="151">
        <f>IF(AP104&lt;&gt;0,1,"")</f>
        <v>1</v>
      </c>
      <c r="AR104" s="63">
        <f>IF(AK104&lt;&gt;0,AK104-(6/24)+1440,"")</f>
        <v>1440.7361111111111</v>
      </c>
      <c r="AS104" s="66">
        <v>15.4</v>
      </c>
      <c r="AT104" s="152"/>
      <c r="AU104" s="152"/>
      <c r="AV104" s="66">
        <v>23</v>
      </c>
      <c r="AW104" s="66">
        <v>7.6</v>
      </c>
      <c r="AX104" s="51">
        <v>67789</v>
      </c>
      <c r="AY104" s="65">
        <f>AX104*0.0004536</f>
        <v>30.7490904</v>
      </c>
      <c r="AZ104" s="66"/>
      <c r="BA104" s="68"/>
      <c r="BB104" s="68"/>
      <c r="BC104" s="69"/>
      <c r="BD104" s="70"/>
      <c r="BE104" s="70"/>
      <c r="BF104" s="70"/>
      <c r="BG104" s="70"/>
      <c r="BH104" s="71"/>
      <c r="BI104" s="71"/>
      <c r="BJ104" s="71"/>
      <c r="BK104" s="72"/>
      <c r="BL104" s="73"/>
      <c r="BM104" s="73"/>
      <c r="BN104" s="73"/>
      <c r="BO104" s="74"/>
      <c r="BP104" s="75"/>
      <c r="BQ104" s="74"/>
      <c r="BR104" s="51"/>
      <c r="BS104" s="51"/>
      <c r="BT104" s="51"/>
      <c r="BU104" s="51"/>
      <c r="BV104" s="51"/>
      <c r="BW104" s="51"/>
      <c r="BX104" s="51"/>
      <c r="BY104" s="51"/>
      <c r="BZ104" s="51"/>
      <c r="CA104" s="51"/>
      <c r="CB104" s="51"/>
      <c r="CC104" s="51"/>
      <c r="CD104" s="215">
        <v>30.658999999999999</v>
      </c>
      <c r="CE104" s="51">
        <v>19299</v>
      </c>
      <c r="CF104" s="153">
        <f>((CE104)*0.8)/1000</f>
        <v>15.439200000000001</v>
      </c>
      <c r="CG104" s="51"/>
      <c r="CH104" s="153">
        <f>(((CG104*3.8)*(0.8))/1000)</f>
        <v>0</v>
      </c>
      <c r="CI104" s="154">
        <f>IF(A104="","",IF(CF104=0,CH104,CF104))</f>
        <v>15.439200000000001</v>
      </c>
      <c r="CJ104" s="154">
        <f>IF(A104="","",(CK104/$AY$4))</f>
        <v>5078.5842626607191</v>
      </c>
      <c r="CK104" s="154">
        <f>IF(A104="","",IF(CE104="",(CG104*$AY$4),CE104))</f>
        <v>19299</v>
      </c>
      <c r="CL104" s="64">
        <f>CI104-AS104</f>
        <v>3.9200000000001012E-2</v>
      </c>
      <c r="CM104" s="153">
        <f>AV104-AW104</f>
        <v>15.4</v>
      </c>
      <c r="CN104" s="155"/>
      <c r="CO104" s="199">
        <v>44346</v>
      </c>
      <c r="CP104" s="200">
        <v>0.72916666666666663</v>
      </c>
      <c r="CQ104" s="200">
        <v>0.77777777777777779</v>
      </c>
      <c r="CR104" s="201" t="s">
        <v>523</v>
      </c>
      <c r="CT104" s="228" t="s">
        <v>697</v>
      </c>
      <c r="CU104" s="227"/>
    </row>
    <row r="105" spans="1:99" s="1" customFormat="1" ht="13.8" hidden="1" thickBot="1" x14ac:dyDescent="0.3">
      <c r="A105" s="100"/>
      <c r="B105" s="76" t="str">
        <f>IF(AH105="","",A105&amp;"-"&amp;AH105&amp;"-"&amp;AF105)</f>
        <v/>
      </c>
      <c r="C105" s="77"/>
      <c r="D105" s="83"/>
      <c r="E105" s="83"/>
      <c r="F105" s="83"/>
      <c r="G105" s="83"/>
      <c r="H105" s="76"/>
      <c r="I105" s="76"/>
      <c r="J105" s="156"/>
      <c r="K105" s="156"/>
      <c r="L105" s="156"/>
      <c r="M105" s="157"/>
      <c r="N105" s="156"/>
      <c r="O105" s="158"/>
      <c r="P105" s="159"/>
      <c r="Q105" s="157"/>
      <c r="R105" s="157"/>
      <c r="S105" s="159"/>
      <c r="T105" s="159"/>
      <c r="U105" s="159"/>
      <c r="V105" s="160"/>
      <c r="W105" s="160"/>
      <c r="X105" s="161"/>
      <c r="Y105" s="162"/>
      <c r="Z105" s="162"/>
      <c r="AA105" s="159"/>
      <c r="AB105" s="159"/>
      <c r="AC105" s="157"/>
      <c r="AD105" s="157"/>
      <c r="AE105" s="161"/>
      <c r="AF105" s="80">
        <v>2</v>
      </c>
      <c r="AG105" s="81"/>
      <c r="AH105" s="82"/>
      <c r="AI105" s="83"/>
      <c r="AJ105" s="83"/>
      <c r="AK105" s="84"/>
      <c r="AL105" s="84"/>
      <c r="AM105" s="84"/>
      <c r="AN105" s="84"/>
      <c r="AO105" s="163">
        <f>IF(AN105&lt;AK105,(AN105+1)-AK105,AN105-AK105)</f>
        <v>0</v>
      </c>
      <c r="AP105" s="163">
        <f>IF(AM105&lt;AL105,(AM105+1)-AL105,AM105-AL105)</f>
        <v>0</v>
      </c>
      <c r="AQ105" s="164" t="str">
        <f>IF(AP105&lt;&gt;0,1,"")</f>
        <v/>
      </c>
      <c r="AR105" s="87" t="str">
        <f>IF(AK105&lt;&gt;0,AK105-(6/24)+1440,"")</f>
        <v/>
      </c>
      <c r="AS105" s="88"/>
      <c r="AT105" s="165"/>
      <c r="AU105" s="165"/>
      <c r="AV105" s="88"/>
      <c r="AW105" s="88"/>
      <c r="AX105" s="90"/>
      <c r="AY105" s="89">
        <f>AX105*0.0004536</f>
        <v>0</v>
      </c>
      <c r="AZ105" s="88"/>
      <c r="BA105" s="92"/>
      <c r="BB105" s="92"/>
      <c r="BC105" s="80"/>
      <c r="BD105" s="93"/>
      <c r="BE105" s="93"/>
      <c r="BF105" s="93"/>
      <c r="BG105" s="93"/>
      <c r="BH105" s="94"/>
      <c r="BI105" s="94"/>
      <c r="BJ105" s="94"/>
      <c r="BK105" s="95"/>
      <c r="BL105" s="96"/>
      <c r="BM105" s="96"/>
      <c r="BN105" s="96"/>
      <c r="BO105" s="97"/>
      <c r="BP105" s="98"/>
      <c r="BQ105" s="97"/>
      <c r="BR105" s="76"/>
      <c r="BS105" s="76"/>
      <c r="BT105" s="76"/>
      <c r="BU105" s="76"/>
      <c r="BV105" s="76"/>
      <c r="BW105" s="76"/>
      <c r="BX105" s="76"/>
      <c r="BY105" s="76"/>
      <c r="BZ105" s="76"/>
      <c r="CA105" s="76"/>
      <c r="CB105" s="76"/>
      <c r="CC105" s="76"/>
      <c r="CD105" s="212"/>
      <c r="CE105" s="76"/>
      <c r="CF105" s="166">
        <f>((CE105)*0.8)/1000</f>
        <v>0</v>
      </c>
      <c r="CG105" s="76"/>
      <c r="CH105" s="166">
        <f>(((CG105*3.8)*(0.8))/1000)</f>
        <v>0</v>
      </c>
      <c r="CI105" s="167" t="str">
        <f>IF(A105="","",IF(CF105=0,CH105,CF105))</f>
        <v/>
      </c>
      <c r="CJ105" s="167" t="str">
        <f>IF(A105="","",(CK105/$AY$4))</f>
        <v/>
      </c>
      <c r="CK105" s="167" t="str">
        <f>IF(A105="","",IF(CE105="",(CG105*$AY$4),CE105))</f>
        <v/>
      </c>
      <c r="CL105" s="230"/>
      <c r="CM105" s="166">
        <f>AV105-AW105</f>
        <v>0</v>
      </c>
      <c r="CN105" s="168"/>
      <c r="CO105" s="81"/>
      <c r="CP105" s="192"/>
      <c r="CQ105" s="192"/>
      <c r="CR105" s="169"/>
      <c r="CT105" s="83"/>
      <c r="CU105" s="76"/>
    </row>
    <row r="106" spans="1:99" s="1" customFormat="1" ht="13.8" hidden="1" thickBot="1" x14ac:dyDescent="0.3">
      <c r="A106" s="100"/>
      <c r="B106" s="76" t="s">
        <v>142</v>
      </c>
      <c r="C106" s="77"/>
      <c r="D106" s="83"/>
      <c r="E106" s="83"/>
      <c r="F106" s="83"/>
      <c r="G106" s="83"/>
      <c r="H106" s="76"/>
      <c r="I106" s="76"/>
      <c r="J106" s="156"/>
      <c r="K106" s="156"/>
      <c r="L106" s="156"/>
      <c r="M106" s="157"/>
      <c r="N106" s="156"/>
      <c r="O106" s="158"/>
      <c r="P106" s="159"/>
      <c r="Q106" s="157"/>
      <c r="R106" s="157"/>
      <c r="S106" s="159"/>
      <c r="T106" s="159"/>
      <c r="U106" s="159"/>
      <c r="V106" s="160"/>
      <c r="W106" s="160"/>
      <c r="X106" s="161"/>
      <c r="Y106" s="162"/>
      <c r="Z106" s="162"/>
      <c r="AA106" s="159"/>
      <c r="AB106" s="159"/>
      <c r="AC106" s="157"/>
      <c r="AD106" s="157"/>
      <c r="AE106" s="161"/>
      <c r="AF106" s="80">
        <v>3</v>
      </c>
      <c r="AG106" s="81"/>
      <c r="AH106" s="82"/>
      <c r="AI106" s="83"/>
      <c r="AJ106" s="83"/>
      <c r="AK106" s="84"/>
      <c r="AL106" s="84"/>
      <c r="AM106" s="84"/>
      <c r="AN106" s="84"/>
      <c r="AO106" s="163">
        <f>IF(AN106&lt;AK106,(AN106+1)-AK106,AN106-AK106)</f>
        <v>0</v>
      </c>
      <c r="AP106" s="163">
        <f>IF(AM106&lt;AL106,(AM106+1)-AL106,AM106-AL106)</f>
        <v>0</v>
      </c>
      <c r="AQ106" s="164" t="str">
        <f>IF(AP106&lt;&gt;0,1,"")</f>
        <v/>
      </c>
      <c r="AR106" s="87" t="str">
        <f>IF(AK106&lt;&gt;0,AK106-(6/24)+1440,"")</f>
        <v/>
      </c>
      <c r="AS106" s="88"/>
      <c r="AT106" s="89"/>
      <c r="AU106" s="89"/>
      <c r="AV106" s="88"/>
      <c r="AW106" s="88"/>
      <c r="AX106" s="90"/>
      <c r="AY106" s="89">
        <f>AX106*0.0004536</f>
        <v>0</v>
      </c>
      <c r="AZ106" s="88"/>
      <c r="BA106" s="92"/>
      <c r="BB106" s="92"/>
      <c r="BC106" s="80"/>
      <c r="BD106" s="93"/>
      <c r="BE106" s="93"/>
      <c r="BF106" s="93"/>
      <c r="BG106" s="93"/>
      <c r="BH106" s="94"/>
      <c r="BI106" s="94"/>
      <c r="BJ106" s="94"/>
      <c r="BK106" s="95"/>
      <c r="BL106" s="96"/>
      <c r="BM106" s="96"/>
      <c r="BN106" s="96"/>
      <c r="BO106" s="97"/>
      <c r="BP106" s="98"/>
      <c r="BQ106" s="97"/>
      <c r="BR106" s="76"/>
      <c r="BS106" s="76"/>
      <c r="BT106" s="76"/>
      <c r="BU106" s="76"/>
      <c r="BV106" s="76"/>
      <c r="BW106" s="76"/>
      <c r="BX106" s="76"/>
      <c r="BY106" s="76"/>
      <c r="BZ106" s="76"/>
      <c r="CA106" s="76"/>
      <c r="CB106" s="76"/>
      <c r="CC106" s="76"/>
      <c r="CD106" s="212"/>
      <c r="CE106" s="76"/>
      <c r="CF106" s="166">
        <f>((CE106)*0.8)/1000</f>
        <v>0</v>
      </c>
      <c r="CG106" s="76"/>
      <c r="CH106" s="166">
        <f>(((CG106*3.8)*(0.8))/1000)</f>
        <v>0</v>
      </c>
      <c r="CI106" s="167" t="str">
        <f>IF(A106="","",IF(CF106=0,CH106,CF106))</f>
        <v/>
      </c>
      <c r="CJ106" s="167" t="str">
        <f>IF(A106="","",(CK106/$AY$4))</f>
        <v/>
      </c>
      <c r="CK106" s="167" t="str">
        <f>IF(A106="","",IF(CE106="",(CG106*$AY$4),CE106))</f>
        <v/>
      </c>
      <c r="CL106" s="230"/>
      <c r="CM106" s="166">
        <f>AV106-AW106</f>
        <v>0</v>
      </c>
      <c r="CN106" s="168"/>
      <c r="CO106" s="81"/>
      <c r="CP106" s="192"/>
      <c r="CQ106" s="192"/>
      <c r="CR106" s="169"/>
      <c r="CT106" s="83"/>
      <c r="CU106" s="76"/>
    </row>
    <row r="107" spans="1:99" s="1" customFormat="1" ht="13.8" hidden="1" thickBot="1" x14ac:dyDescent="0.3">
      <c r="A107" s="100"/>
      <c r="B107" s="76" t="str">
        <f>IF(AH107="","",A107&amp;"-"&amp;AH107&amp;"-"&amp;AF107)</f>
        <v/>
      </c>
      <c r="C107" s="77"/>
      <c r="D107" s="83"/>
      <c r="E107" s="83"/>
      <c r="F107" s="83"/>
      <c r="G107" s="83"/>
      <c r="H107" s="76"/>
      <c r="I107" s="76"/>
      <c r="J107" s="156"/>
      <c r="K107" s="156"/>
      <c r="L107" s="156"/>
      <c r="M107" s="157"/>
      <c r="N107" s="156"/>
      <c r="O107" s="158"/>
      <c r="P107" s="159"/>
      <c r="Q107" s="157"/>
      <c r="R107" s="157"/>
      <c r="S107" s="159"/>
      <c r="T107" s="159"/>
      <c r="U107" s="159"/>
      <c r="V107" s="160"/>
      <c r="W107" s="160"/>
      <c r="X107" s="161"/>
      <c r="Y107" s="162"/>
      <c r="Z107" s="162"/>
      <c r="AA107" s="159"/>
      <c r="AB107" s="159"/>
      <c r="AC107" s="157"/>
      <c r="AD107" s="157"/>
      <c r="AE107" s="161"/>
      <c r="AF107" s="102">
        <v>4</v>
      </c>
      <c r="AG107" s="103"/>
      <c r="AH107" s="104"/>
      <c r="AI107" s="105"/>
      <c r="AJ107" s="106"/>
      <c r="AK107" s="107"/>
      <c r="AL107" s="107"/>
      <c r="AM107" s="107"/>
      <c r="AN107" s="107"/>
      <c r="AO107" s="170">
        <f>IF(AN107&lt;AK107,(AN107+1)-AK107,AN107-AK107)</f>
        <v>0</v>
      </c>
      <c r="AP107" s="170">
        <f>IF(AM107&lt;AL107,(AM107+1)-AL107,AM107-AL107)</f>
        <v>0</v>
      </c>
      <c r="AQ107" s="171" t="str">
        <f>IF(AP107&lt;&gt;0,1,"")</f>
        <v/>
      </c>
      <c r="AR107" s="110" t="str">
        <f>IF(AK107&lt;&gt;0,AK107-(6/24)+1440,"")</f>
        <v/>
      </c>
      <c r="AS107" s="111"/>
      <c r="AT107" s="112"/>
      <c r="AU107" s="112"/>
      <c r="AV107" s="111"/>
      <c r="AW107" s="111"/>
      <c r="AX107" s="240"/>
      <c r="AY107" s="112">
        <f>AX107*0.0004536</f>
        <v>0</v>
      </c>
      <c r="AZ107" s="111"/>
      <c r="BA107" s="115"/>
      <c r="BB107" s="115"/>
      <c r="BC107" s="102"/>
      <c r="BD107" s="116"/>
      <c r="BE107" s="116"/>
      <c r="BF107" s="116"/>
      <c r="BG107" s="116"/>
      <c r="BH107" s="117"/>
      <c r="BI107" s="117"/>
      <c r="BJ107" s="117"/>
      <c r="BK107" s="118"/>
      <c r="BL107" s="119"/>
      <c r="BM107" s="119"/>
      <c r="BN107" s="119"/>
      <c r="BO107" s="120"/>
      <c r="BP107" s="121"/>
      <c r="BQ107" s="120"/>
      <c r="BR107" s="122"/>
      <c r="BS107" s="122"/>
      <c r="BT107" s="122"/>
      <c r="BU107" s="122"/>
      <c r="BV107" s="122"/>
      <c r="BW107" s="122"/>
      <c r="BX107" s="122"/>
      <c r="BY107" s="122"/>
      <c r="BZ107" s="122"/>
      <c r="CA107" s="122"/>
      <c r="CB107" s="122"/>
      <c r="CC107" s="122"/>
      <c r="CD107" s="213"/>
      <c r="CE107" s="122"/>
      <c r="CF107" s="172">
        <f>((CE107)*0.8)/1000</f>
        <v>0</v>
      </c>
      <c r="CG107" s="122"/>
      <c r="CH107" s="172">
        <f>(((CG107*3.8)*(0.8))/1000)</f>
        <v>0</v>
      </c>
      <c r="CI107" s="173" t="str">
        <f>IF(A107="","",IF(CF107=0,CH107,CF107))</f>
        <v/>
      </c>
      <c r="CJ107" s="173" t="str">
        <f>IF(A107="","",(CK107/$AY$4))</f>
        <v/>
      </c>
      <c r="CK107" s="173" t="str">
        <f>IF(A107="","",IF(CE107="",(CG107*$AY$4),CE107))</f>
        <v/>
      </c>
      <c r="CL107" s="99"/>
      <c r="CM107" s="172">
        <f>AV107-AW107</f>
        <v>0</v>
      </c>
      <c r="CN107" s="241"/>
      <c r="CO107" s="202"/>
      <c r="CP107" s="203"/>
      <c r="CQ107" s="203"/>
      <c r="CR107" s="204"/>
      <c r="CT107" s="83"/>
      <c r="CU107" s="76"/>
    </row>
    <row r="108" spans="1:99" s="1" customFormat="1" ht="13.8" hidden="1" thickBot="1" x14ac:dyDescent="0.3">
      <c r="A108" s="124"/>
      <c r="B108" s="125" t="str">
        <f>IF(AH108="","",A108&amp;"-"&amp;AH108&amp;"-"&amp;AF108)</f>
        <v/>
      </c>
      <c r="C108" s="126"/>
      <c r="D108" s="127"/>
      <c r="E108" s="127"/>
      <c r="F108" s="127"/>
      <c r="G108" s="127"/>
      <c r="H108" s="127"/>
      <c r="I108" s="128"/>
      <c r="J108" s="174"/>
      <c r="K108" s="174"/>
      <c r="L108" s="174"/>
      <c r="M108" s="175"/>
      <c r="N108" s="174"/>
      <c r="O108" s="176"/>
      <c r="P108" s="177"/>
      <c r="Q108" s="175"/>
      <c r="R108" s="175"/>
      <c r="S108" s="177"/>
      <c r="T108" s="177"/>
      <c r="U108" s="177"/>
      <c r="V108" s="178"/>
      <c r="W108" s="178"/>
      <c r="X108" s="179"/>
      <c r="Y108" s="180"/>
      <c r="Z108" s="180"/>
      <c r="AA108" s="177"/>
      <c r="AB108" s="177"/>
      <c r="AC108" s="175"/>
      <c r="AD108" s="175"/>
      <c r="AE108" s="181"/>
      <c r="AF108" s="238" t="s">
        <v>141</v>
      </c>
      <c r="AG108" s="239"/>
      <c r="AH108" s="182"/>
      <c r="AI108" s="132"/>
      <c r="AJ108" s="132"/>
      <c r="AK108" s="132"/>
      <c r="AL108" s="132"/>
      <c r="AM108" s="132"/>
      <c r="AN108" s="133"/>
      <c r="AO108" s="133">
        <f>SUM(AO104:AO107)</f>
        <v>0.16319444444444442</v>
      </c>
      <c r="AP108" s="133">
        <f>SUM(AP104:AP107)</f>
        <v>0.1423611111111111</v>
      </c>
      <c r="AQ108" s="134">
        <f>SUM(AQ104:AQ107)</f>
        <v>1</v>
      </c>
      <c r="AR108" s="134"/>
      <c r="AS108" s="135"/>
      <c r="AT108" s="135"/>
      <c r="AU108" s="135"/>
      <c r="AV108" s="135"/>
      <c r="AW108" s="135"/>
      <c r="AX108" s="136"/>
      <c r="AY108" s="135"/>
      <c r="AZ108" s="183"/>
      <c r="BA108" s="184"/>
      <c r="BB108" s="184"/>
      <c r="BC108" s="185"/>
      <c r="BD108" s="185"/>
      <c r="BE108" s="185"/>
      <c r="BF108" s="186"/>
      <c r="BG108" s="186"/>
      <c r="BH108" s="186"/>
      <c r="BI108" s="186"/>
      <c r="BJ108" s="186"/>
      <c r="BK108" s="187"/>
      <c r="BL108" s="187"/>
      <c r="BM108" s="187"/>
      <c r="BN108" s="187"/>
      <c r="BO108" s="188"/>
      <c r="BP108" s="188"/>
      <c r="BQ108" s="188"/>
      <c r="BR108" s="189"/>
      <c r="BS108" s="189"/>
      <c r="BT108" s="189"/>
      <c r="BU108" s="189"/>
      <c r="BV108" s="189"/>
      <c r="BW108" s="189"/>
      <c r="BX108" s="189"/>
      <c r="BY108" s="189"/>
      <c r="BZ108" s="189"/>
      <c r="CA108" s="189"/>
      <c r="CB108" s="189"/>
      <c r="CC108" s="189"/>
      <c r="CD108" s="214"/>
      <c r="CE108" s="132"/>
      <c r="CF108" s="135"/>
      <c r="CG108" s="132"/>
      <c r="CH108" s="135">
        <f>SUM(CH104:CH107)</f>
        <v>0</v>
      </c>
      <c r="CI108" s="190">
        <f>SUM(CI104:CI107)</f>
        <v>15.439200000000001</v>
      </c>
      <c r="CJ108" s="190">
        <f>SUM(CJ104:CJ107)</f>
        <v>5078.5842626607191</v>
      </c>
      <c r="CK108" s="190">
        <f>SUM(CK104:CK107)</f>
        <v>19299</v>
      </c>
      <c r="CL108" s="191"/>
      <c r="CM108" s="135">
        <f>SUM(CM104:CM107)</f>
        <v>15.4</v>
      </c>
      <c r="CN108" s="132"/>
      <c r="CO108" s="132"/>
      <c r="CP108" s="132"/>
      <c r="CQ108" s="132"/>
      <c r="CR108" s="141"/>
      <c r="CT108" s="214"/>
      <c r="CU108" s="214"/>
    </row>
    <row r="109" spans="1:99" s="1" customFormat="1" x14ac:dyDescent="0.25">
      <c r="A109" s="100">
        <v>5880</v>
      </c>
      <c r="B109" s="76" t="str">
        <f>IF(AH109="","",A109&amp;"-"&amp;AH109&amp;"-"&amp;AF109)</f>
        <v>5880-1301-1</v>
      </c>
      <c r="C109" s="52">
        <v>79</v>
      </c>
      <c r="D109" s="83" t="s">
        <v>335</v>
      </c>
      <c r="E109" s="83" t="s">
        <v>323</v>
      </c>
      <c r="F109" s="83"/>
      <c r="G109" s="83"/>
      <c r="H109" s="53"/>
      <c r="I109" s="70"/>
      <c r="J109" s="142"/>
      <c r="K109" s="142"/>
      <c r="L109" s="142"/>
      <c r="M109" s="143"/>
      <c r="N109" s="142"/>
      <c r="O109" s="144"/>
      <c r="P109" s="145"/>
      <c r="Q109" s="143"/>
      <c r="R109" s="143"/>
      <c r="S109" s="145"/>
      <c r="T109" s="145"/>
      <c r="U109" s="145"/>
      <c r="V109" s="146"/>
      <c r="W109" s="146"/>
      <c r="X109" s="147"/>
      <c r="Y109" s="146"/>
      <c r="Z109" s="146"/>
      <c r="AA109" s="145"/>
      <c r="AB109" s="145"/>
      <c r="AC109" s="143"/>
      <c r="AD109" s="143"/>
      <c r="AE109" s="147"/>
      <c r="AF109" s="56">
        <v>1</v>
      </c>
      <c r="AG109" s="81">
        <v>44347</v>
      </c>
      <c r="AH109" s="148" t="s">
        <v>370</v>
      </c>
      <c r="AI109" s="53" t="s">
        <v>244</v>
      </c>
      <c r="AJ109" s="53" t="s">
        <v>330</v>
      </c>
      <c r="AK109" s="149">
        <v>0.26041666666666669</v>
      </c>
      <c r="AL109" s="149">
        <v>0.27430555555555552</v>
      </c>
      <c r="AM109" s="149">
        <v>0.38541666666666669</v>
      </c>
      <c r="AN109" s="149">
        <v>0.3923611111111111</v>
      </c>
      <c r="AO109" s="150">
        <f>IF(AN109&lt;AK109,(AN109+1)-AK109,AN109-AK109)</f>
        <v>0.13194444444444442</v>
      </c>
      <c r="AP109" s="245">
        <f>IF(AM109&lt;AL109,(AM109+1)-AL109,AM109-AL109)</f>
        <v>0.11111111111111116</v>
      </c>
      <c r="AQ109" s="151">
        <f>IF(AP109&lt;&gt;0,1,"")</f>
        <v>1</v>
      </c>
      <c r="AR109" s="63">
        <f>IF(AK109&lt;&gt;0,AK109-(6/24)+1440,"")</f>
        <v>1440.0104166666667</v>
      </c>
      <c r="AS109" s="66">
        <v>15.2</v>
      </c>
      <c r="AT109" s="152"/>
      <c r="AU109" s="152"/>
      <c r="AV109" s="66">
        <v>22.7</v>
      </c>
      <c r="AW109" s="66">
        <v>8.6999999999999993</v>
      </c>
      <c r="AX109" s="51">
        <v>95172</v>
      </c>
      <c r="AY109" s="65">
        <f>AX109*0.0004536</f>
        <v>43.170019199999999</v>
      </c>
      <c r="AZ109" s="66"/>
      <c r="BA109" s="68"/>
      <c r="BB109" s="68"/>
      <c r="BC109" s="69"/>
      <c r="BD109" s="70"/>
      <c r="BE109" s="70"/>
      <c r="BF109" s="70"/>
      <c r="BG109" s="70"/>
      <c r="BH109" s="71"/>
      <c r="BI109" s="71"/>
      <c r="BJ109" s="71"/>
      <c r="BK109" s="72"/>
      <c r="BL109" s="73"/>
      <c r="BM109" s="73"/>
      <c r="BN109" s="73"/>
      <c r="BO109" s="74"/>
      <c r="BP109" s="75"/>
      <c r="BQ109" s="74"/>
      <c r="BR109" s="51"/>
      <c r="BS109" s="51"/>
      <c r="BT109" s="51"/>
      <c r="BU109" s="51"/>
      <c r="BV109" s="51"/>
      <c r="BW109" s="51"/>
      <c r="BX109" s="51"/>
      <c r="BY109" s="51"/>
      <c r="BZ109" s="51"/>
      <c r="CA109" s="51"/>
      <c r="CB109" s="51"/>
      <c r="CC109" s="51"/>
      <c r="CD109" s="215">
        <f>20.697+20.332</f>
        <v>41.028999999999996</v>
      </c>
      <c r="CE109" s="51"/>
      <c r="CF109" s="153">
        <f>((CE109)*0.8)/1000</f>
        <v>0</v>
      </c>
      <c r="CG109" s="51">
        <v>5025</v>
      </c>
      <c r="CH109" s="153">
        <f>(((CG109*3.8)*(0.8))/1000)</f>
        <v>15.276</v>
      </c>
      <c r="CI109" s="154">
        <f>IF(A109="","",IF(CF109=0,CH109,CF109))</f>
        <v>15.276</v>
      </c>
      <c r="CJ109" s="154">
        <f>IF(A109="","",(CK109/$AY$4))</f>
        <v>5025</v>
      </c>
      <c r="CK109" s="154">
        <f>IF(A109="","",IF(CE109="",(CG109*$AY$4),CE109))</f>
        <v>19095.375794590553</v>
      </c>
      <c r="CL109" s="64">
        <f>CI109-AS109</f>
        <v>7.6000000000000512E-2</v>
      </c>
      <c r="CM109" s="153">
        <f>AV109-AW109</f>
        <v>14</v>
      </c>
      <c r="CN109" s="155"/>
      <c r="CO109" s="199"/>
      <c r="CP109" s="200"/>
      <c r="CQ109" s="200"/>
      <c r="CR109" s="201"/>
      <c r="CT109" s="228" t="s">
        <v>697</v>
      </c>
      <c r="CU109" s="227"/>
    </row>
    <row r="110" spans="1:99" s="1" customFormat="1" ht="13.8" thickBot="1" x14ac:dyDescent="0.3">
      <c r="A110" s="100">
        <v>5880</v>
      </c>
      <c r="B110" s="76" t="str">
        <f>IF(AH110="","",A110&amp;"-"&amp;AH110&amp;"-"&amp;AF110)</f>
        <v>5880-301-2</v>
      </c>
      <c r="C110" s="77">
        <v>79</v>
      </c>
      <c r="D110" s="83" t="s">
        <v>335</v>
      </c>
      <c r="E110" s="83" t="s">
        <v>323</v>
      </c>
      <c r="F110" s="83"/>
      <c r="G110" s="83"/>
      <c r="H110" s="76"/>
      <c r="I110" s="76"/>
      <c r="J110" s="156"/>
      <c r="K110" s="156"/>
      <c r="L110" s="156"/>
      <c r="M110" s="157"/>
      <c r="N110" s="156"/>
      <c r="O110" s="158"/>
      <c r="P110" s="159"/>
      <c r="Q110" s="157"/>
      <c r="R110" s="157"/>
      <c r="S110" s="159"/>
      <c r="T110" s="159"/>
      <c r="U110" s="159"/>
      <c r="V110" s="160"/>
      <c r="W110" s="160"/>
      <c r="X110" s="161"/>
      <c r="Y110" s="162"/>
      <c r="Z110" s="162"/>
      <c r="AA110" s="159"/>
      <c r="AB110" s="159"/>
      <c r="AC110" s="157"/>
      <c r="AD110" s="157"/>
      <c r="AE110" s="161"/>
      <c r="AF110" s="80">
        <v>2</v>
      </c>
      <c r="AG110" s="81">
        <v>44347</v>
      </c>
      <c r="AH110" s="82" t="s">
        <v>329</v>
      </c>
      <c r="AI110" s="83" t="s">
        <v>330</v>
      </c>
      <c r="AJ110" s="83" t="s">
        <v>209</v>
      </c>
      <c r="AK110" s="84">
        <v>0.42708333333333331</v>
      </c>
      <c r="AL110" s="84">
        <v>0.4375</v>
      </c>
      <c r="AM110" s="84">
        <v>0.47569444444444442</v>
      </c>
      <c r="AN110" s="84">
        <v>0.47916666666666669</v>
      </c>
      <c r="AO110" s="163">
        <f>IF(AN110&lt;AK110,(AN110+1)-AK110,AN110-AK110)</f>
        <v>5.208333333333337E-2</v>
      </c>
      <c r="AP110" s="163">
        <f>IF(AM110&lt;AL110,(AM110+1)-AL110,AM110-AL110)</f>
        <v>3.819444444444442E-2</v>
      </c>
      <c r="AQ110" s="164">
        <f>IF(AP110&lt;&gt;0,1,"")</f>
        <v>1</v>
      </c>
      <c r="AR110" s="87">
        <f>IF(AK110&lt;&gt;0,AK110-(6/24)+1440,"")</f>
        <v>1440.1770833333333</v>
      </c>
      <c r="AS110" s="88">
        <v>4.4000000000000004</v>
      </c>
      <c r="AT110" s="165"/>
      <c r="AU110" s="165"/>
      <c r="AV110" s="88">
        <v>12.8</v>
      </c>
      <c r="AW110" s="88">
        <v>8</v>
      </c>
      <c r="AX110" s="90" t="s">
        <v>674</v>
      </c>
      <c r="AY110" s="89">
        <f>AX110*0.0004536</f>
        <v>39.018672000000002</v>
      </c>
      <c r="AZ110" s="88"/>
      <c r="BA110" s="92"/>
      <c r="BB110" s="92"/>
      <c r="BC110" s="80"/>
      <c r="BD110" s="93"/>
      <c r="BE110" s="93"/>
      <c r="BF110" s="93"/>
      <c r="BG110" s="93"/>
      <c r="BH110" s="94"/>
      <c r="BI110" s="94"/>
      <c r="BJ110" s="94"/>
      <c r="BK110" s="95"/>
      <c r="BL110" s="96"/>
      <c r="BM110" s="96"/>
      <c r="BN110" s="96"/>
      <c r="BO110" s="97"/>
      <c r="BP110" s="98"/>
      <c r="BQ110" s="97"/>
      <c r="BR110" s="76"/>
      <c r="BS110" s="76"/>
      <c r="BT110" s="76"/>
      <c r="BU110" s="76"/>
      <c r="BV110" s="76"/>
      <c r="BW110" s="76"/>
      <c r="BX110" s="76"/>
      <c r="BY110" s="76"/>
      <c r="BZ110" s="76"/>
      <c r="CA110" s="76"/>
      <c r="CB110" s="76"/>
      <c r="CC110" s="76"/>
      <c r="CD110" s="212">
        <f>20.697+8.073+7.438</f>
        <v>36.207999999999998</v>
      </c>
      <c r="CE110" s="76">
        <v>5556</v>
      </c>
      <c r="CF110" s="166">
        <f>((CE110)*0.8)/1000</f>
        <v>4.4447999999999999</v>
      </c>
      <c r="CG110" s="76"/>
      <c r="CH110" s="166">
        <f>(((CG110*3.8)*(0.8))/1000)</f>
        <v>0</v>
      </c>
      <c r="CI110" s="167">
        <f>IF(A110="","",IF(CF110=0,CH110,CF110))</f>
        <v>4.4447999999999999</v>
      </c>
      <c r="CJ110" s="167">
        <f>IF(A110="","",(CK110/$AY$4))</f>
        <v>1462.0764891104698</v>
      </c>
      <c r="CK110" s="167">
        <f>IF(A110="","",IF(CE110="",(CG110*$AY$4),CE110))</f>
        <v>5556</v>
      </c>
      <c r="CL110" s="230">
        <f>CI110-AS110</f>
        <v>4.4799999999999507E-2</v>
      </c>
      <c r="CM110" s="166">
        <f>AV110-AW110</f>
        <v>4.8000000000000007</v>
      </c>
      <c r="CN110" s="168"/>
      <c r="CO110" s="81">
        <v>44347</v>
      </c>
      <c r="CP110" s="192">
        <v>0.27083333333333331</v>
      </c>
      <c r="CQ110" s="192">
        <v>0.30555555555555552</v>
      </c>
      <c r="CR110" s="169" t="s">
        <v>522</v>
      </c>
      <c r="CT110" s="83" t="s">
        <v>697</v>
      </c>
      <c r="CU110" s="76"/>
    </row>
    <row r="111" spans="1:99" s="1" customFormat="1" ht="13.8" hidden="1" thickBot="1" x14ac:dyDescent="0.3">
      <c r="A111" s="100"/>
      <c r="B111" s="76" t="s">
        <v>142</v>
      </c>
      <c r="C111" s="77"/>
      <c r="D111" s="83"/>
      <c r="E111" s="83"/>
      <c r="F111" s="83"/>
      <c r="G111" s="83"/>
      <c r="H111" s="76"/>
      <c r="I111" s="76"/>
      <c r="J111" s="156"/>
      <c r="K111" s="156"/>
      <c r="L111" s="156"/>
      <c r="M111" s="157"/>
      <c r="N111" s="156"/>
      <c r="O111" s="158"/>
      <c r="P111" s="159"/>
      <c r="Q111" s="157"/>
      <c r="R111" s="157"/>
      <c r="S111" s="159"/>
      <c r="T111" s="159"/>
      <c r="U111" s="159"/>
      <c r="V111" s="160"/>
      <c r="W111" s="160"/>
      <c r="X111" s="161"/>
      <c r="Y111" s="162"/>
      <c r="Z111" s="162"/>
      <c r="AA111" s="159"/>
      <c r="AB111" s="159"/>
      <c r="AC111" s="157"/>
      <c r="AD111" s="157"/>
      <c r="AE111" s="161"/>
      <c r="AF111" s="80">
        <v>3</v>
      </c>
      <c r="AG111" s="81"/>
      <c r="AH111" s="82"/>
      <c r="AI111" s="83"/>
      <c r="AJ111" s="83"/>
      <c r="AK111" s="84"/>
      <c r="AL111" s="84"/>
      <c r="AM111" s="84"/>
      <c r="AN111" s="84"/>
      <c r="AO111" s="163">
        <f>IF(AN111&lt;AK111,(AN111+1)-AK111,AN111-AK111)</f>
        <v>0</v>
      </c>
      <c r="AP111" s="163">
        <f>IF(AM111&lt;AL111,(AM111+1)-AL111,AM111-AL111)</f>
        <v>0</v>
      </c>
      <c r="AQ111" s="164" t="str">
        <f>IF(AP111&lt;&gt;0,1,"")</f>
        <v/>
      </c>
      <c r="AR111" s="87" t="str">
        <f>IF(AK111&lt;&gt;0,AK111-(6/24)+1440,"")</f>
        <v/>
      </c>
      <c r="AS111" s="88"/>
      <c r="AT111" s="89"/>
      <c r="AU111" s="89"/>
      <c r="AV111" s="88"/>
      <c r="AW111" s="88"/>
      <c r="AX111" s="90"/>
      <c r="AY111" s="89">
        <f>AX111*0.0004536</f>
        <v>0</v>
      </c>
      <c r="AZ111" s="88"/>
      <c r="BA111" s="92"/>
      <c r="BB111" s="92"/>
      <c r="BC111" s="80"/>
      <c r="BD111" s="93"/>
      <c r="BE111" s="93"/>
      <c r="BF111" s="93"/>
      <c r="BG111" s="93"/>
      <c r="BH111" s="94"/>
      <c r="BI111" s="94"/>
      <c r="BJ111" s="94"/>
      <c r="BK111" s="95"/>
      <c r="BL111" s="96"/>
      <c r="BM111" s="96"/>
      <c r="BN111" s="96"/>
      <c r="BO111" s="97"/>
      <c r="BP111" s="98"/>
      <c r="BQ111" s="97"/>
      <c r="BR111" s="76"/>
      <c r="BS111" s="76"/>
      <c r="BT111" s="76"/>
      <c r="BU111" s="76"/>
      <c r="BV111" s="76"/>
      <c r="BW111" s="76"/>
      <c r="BX111" s="76"/>
      <c r="BY111" s="76"/>
      <c r="BZ111" s="76"/>
      <c r="CA111" s="76"/>
      <c r="CB111" s="76"/>
      <c r="CC111" s="76"/>
      <c r="CD111" s="212"/>
      <c r="CE111" s="76"/>
      <c r="CF111" s="166">
        <f>((CE111)*0.8)/1000</f>
        <v>0</v>
      </c>
      <c r="CG111" s="76"/>
      <c r="CH111" s="166">
        <f>(((CG111*3.8)*(0.8))/1000)</f>
        <v>0</v>
      </c>
      <c r="CI111" s="167" t="str">
        <f>IF(A111="","",IF(CF111=0,CH111,CF111))</f>
        <v/>
      </c>
      <c r="CJ111" s="167" t="str">
        <f>IF(A111="","",(CK111/$AY$4))</f>
        <v/>
      </c>
      <c r="CK111" s="167" t="str">
        <f>IF(A111="","",IF(CE111="",(CG111*$AY$4),CE111))</f>
        <v/>
      </c>
      <c r="CL111" s="230"/>
      <c r="CM111" s="166">
        <f>AV111-AW111</f>
        <v>0</v>
      </c>
      <c r="CN111" s="168"/>
      <c r="CO111" s="81"/>
      <c r="CP111" s="192"/>
      <c r="CQ111" s="192"/>
      <c r="CR111" s="169"/>
      <c r="CT111" s="83"/>
      <c r="CU111" s="76"/>
    </row>
    <row r="112" spans="1:99" s="1" customFormat="1" ht="13.8" hidden="1" thickBot="1" x14ac:dyDescent="0.3">
      <c r="A112" s="100"/>
      <c r="B112" s="76" t="str">
        <f>IF(AH112="","",A112&amp;"-"&amp;AH112&amp;"-"&amp;AF112)</f>
        <v/>
      </c>
      <c r="C112" s="77"/>
      <c r="D112" s="83"/>
      <c r="E112" s="83"/>
      <c r="F112" s="83"/>
      <c r="G112" s="83"/>
      <c r="H112" s="76"/>
      <c r="I112" s="76"/>
      <c r="J112" s="156"/>
      <c r="K112" s="156"/>
      <c r="L112" s="156"/>
      <c r="M112" s="157"/>
      <c r="N112" s="156"/>
      <c r="O112" s="158"/>
      <c r="P112" s="159"/>
      <c r="Q112" s="157"/>
      <c r="R112" s="157"/>
      <c r="S112" s="159"/>
      <c r="T112" s="159"/>
      <c r="U112" s="159"/>
      <c r="V112" s="160"/>
      <c r="W112" s="160"/>
      <c r="X112" s="161"/>
      <c r="Y112" s="162"/>
      <c r="Z112" s="162"/>
      <c r="AA112" s="159"/>
      <c r="AB112" s="159"/>
      <c r="AC112" s="157"/>
      <c r="AD112" s="157"/>
      <c r="AE112" s="161"/>
      <c r="AF112" s="102">
        <v>4</v>
      </c>
      <c r="AG112" s="103"/>
      <c r="AH112" s="104"/>
      <c r="AI112" s="105"/>
      <c r="AJ112" s="106"/>
      <c r="AK112" s="107"/>
      <c r="AL112" s="107"/>
      <c r="AM112" s="107"/>
      <c r="AN112" s="107"/>
      <c r="AO112" s="170">
        <f>IF(AN112&lt;AK112,(AN112+1)-AK112,AN112-AK112)</f>
        <v>0</v>
      </c>
      <c r="AP112" s="170">
        <f>IF(AM112&lt;AL112,(AM112+1)-AL112,AM112-AL112)</f>
        <v>0</v>
      </c>
      <c r="AQ112" s="171" t="str">
        <f>IF(AP112&lt;&gt;0,1,"")</f>
        <v/>
      </c>
      <c r="AR112" s="110" t="str">
        <f>IF(AK112&lt;&gt;0,AK112-(6/24)+1440,"")</f>
        <v/>
      </c>
      <c r="AS112" s="111"/>
      <c r="AT112" s="112"/>
      <c r="AU112" s="112"/>
      <c r="AV112" s="111"/>
      <c r="AW112" s="111"/>
      <c r="AX112" s="240"/>
      <c r="AY112" s="112">
        <f>AX112*0.0004536</f>
        <v>0</v>
      </c>
      <c r="AZ112" s="111"/>
      <c r="BA112" s="115"/>
      <c r="BB112" s="115"/>
      <c r="BC112" s="102"/>
      <c r="BD112" s="116"/>
      <c r="BE112" s="116"/>
      <c r="BF112" s="116"/>
      <c r="BG112" s="116"/>
      <c r="BH112" s="117"/>
      <c r="BI112" s="117"/>
      <c r="BJ112" s="117"/>
      <c r="BK112" s="118"/>
      <c r="BL112" s="119"/>
      <c r="BM112" s="119"/>
      <c r="BN112" s="119"/>
      <c r="BO112" s="120"/>
      <c r="BP112" s="121"/>
      <c r="BQ112" s="120"/>
      <c r="BR112" s="122"/>
      <c r="BS112" s="122"/>
      <c r="BT112" s="122"/>
      <c r="BU112" s="122"/>
      <c r="BV112" s="122"/>
      <c r="BW112" s="122"/>
      <c r="BX112" s="122"/>
      <c r="BY112" s="122"/>
      <c r="BZ112" s="122"/>
      <c r="CA112" s="122"/>
      <c r="CB112" s="122"/>
      <c r="CC112" s="122"/>
      <c r="CD112" s="213"/>
      <c r="CE112" s="122"/>
      <c r="CF112" s="172">
        <f>((CE112)*0.8)/1000</f>
        <v>0</v>
      </c>
      <c r="CG112" s="122"/>
      <c r="CH112" s="172">
        <f>(((CG112*3.8)*(0.8))/1000)</f>
        <v>0</v>
      </c>
      <c r="CI112" s="173" t="str">
        <f>IF(A112="","",IF(CF112=0,CH112,CF112))</f>
        <v/>
      </c>
      <c r="CJ112" s="173" t="str">
        <f>IF(A112="","",(CK112/$AY$4))</f>
        <v/>
      </c>
      <c r="CK112" s="173" t="str">
        <f>IF(A112="","",IF(CE112="",(CG112*$AY$4),CE112))</f>
        <v/>
      </c>
      <c r="CL112" s="99"/>
      <c r="CM112" s="172">
        <f>AV112-AW112</f>
        <v>0</v>
      </c>
      <c r="CN112" s="241"/>
      <c r="CO112" s="202"/>
      <c r="CP112" s="203"/>
      <c r="CQ112" s="203"/>
      <c r="CR112" s="204"/>
      <c r="CT112" s="83"/>
      <c r="CU112" s="76"/>
    </row>
    <row r="113" spans="1:99" s="1" customFormat="1" ht="13.8" hidden="1" thickBot="1" x14ac:dyDescent="0.3">
      <c r="A113" s="124"/>
      <c r="B113" s="125" t="str">
        <f>IF(AH113="","",A113&amp;"-"&amp;AH113&amp;"-"&amp;AF113)</f>
        <v/>
      </c>
      <c r="C113" s="126"/>
      <c r="D113" s="127"/>
      <c r="E113" s="127"/>
      <c r="F113" s="127"/>
      <c r="G113" s="127"/>
      <c r="H113" s="127"/>
      <c r="I113" s="128"/>
      <c r="J113" s="174"/>
      <c r="K113" s="174"/>
      <c r="L113" s="174"/>
      <c r="M113" s="175"/>
      <c r="N113" s="174"/>
      <c r="O113" s="176"/>
      <c r="P113" s="177"/>
      <c r="Q113" s="175"/>
      <c r="R113" s="175"/>
      <c r="S113" s="177"/>
      <c r="T113" s="177"/>
      <c r="U113" s="177"/>
      <c r="V113" s="178"/>
      <c r="W113" s="178"/>
      <c r="X113" s="179"/>
      <c r="Y113" s="180"/>
      <c r="Z113" s="180"/>
      <c r="AA113" s="177"/>
      <c r="AB113" s="177"/>
      <c r="AC113" s="175"/>
      <c r="AD113" s="175"/>
      <c r="AE113" s="181"/>
      <c r="AF113" s="238" t="s">
        <v>141</v>
      </c>
      <c r="AG113" s="239"/>
      <c r="AH113" s="182"/>
      <c r="AI113" s="132"/>
      <c r="AJ113" s="132"/>
      <c r="AK113" s="132"/>
      <c r="AL113" s="132"/>
      <c r="AM113" s="132"/>
      <c r="AN113" s="133"/>
      <c r="AO113" s="133">
        <f>SUM(AO109:AO112)</f>
        <v>0.18402777777777779</v>
      </c>
      <c r="AP113" s="133">
        <f>SUM(AP109:AP112)</f>
        <v>0.14930555555555558</v>
      </c>
      <c r="AQ113" s="134">
        <f>SUM(AQ109:AQ112)</f>
        <v>2</v>
      </c>
      <c r="AR113" s="134"/>
      <c r="AS113" s="135"/>
      <c r="AT113" s="135"/>
      <c r="AU113" s="135"/>
      <c r="AV113" s="135"/>
      <c r="AW113" s="135"/>
      <c r="AX113" s="136"/>
      <c r="AY113" s="135"/>
      <c r="AZ113" s="183"/>
      <c r="BA113" s="184"/>
      <c r="BB113" s="184"/>
      <c r="BC113" s="185"/>
      <c r="BD113" s="185"/>
      <c r="BE113" s="185"/>
      <c r="BF113" s="186"/>
      <c r="BG113" s="186"/>
      <c r="BH113" s="186"/>
      <c r="BI113" s="186"/>
      <c r="BJ113" s="186"/>
      <c r="BK113" s="187"/>
      <c r="BL113" s="187"/>
      <c r="BM113" s="187"/>
      <c r="BN113" s="187"/>
      <c r="BO113" s="188"/>
      <c r="BP113" s="188"/>
      <c r="BQ113" s="188"/>
      <c r="BR113" s="189"/>
      <c r="BS113" s="189"/>
      <c r="BT113" s="189"/>
      <c r="BU113" s="189"/>
      <c r="BV113" s="189"/>
      <c r="BW113" s="189"/>
      <c r="BX113" s="189"/>
      <c r="BY113" s="189"/>
      <c r="BZ113" s="189"/>
      <c r="CA113" s="189"/>
      <c r="CB113" s="189"/>
      <c r="CC113" s="189"/>
      <c r="CD113" s="214"/>
      <c r="CE113" s="132"/>
      <c r="CF113" s="135"/>
      <c r="CG113" s="132"/>
      <c r="CH113" s="135">
        <f>SUM(CH109:CH112)</f>
        <v>15.276</v>
      </c>
      <c r="CI113" s="190">
        <f>SUM(CI109:CI112)</f>
        <v>19.720800000000001</v>
      </c>
      <c r="CJ113" s="190">
        <f>SUM(CJ109:CJ112)</f>
        <v>6487.07648911047</v>
      </c>
      <c r="CK113" s="190">
        <f>SUM(CK109:CK112)</f>
        <v>24651.375794590553</v>
      </c>
      <c r="CL113" s="191"/>
      <c r="CM113" s="135">
        <f>SUM(CM109:CM112)</f>
        <v>18.8</v>
      </c>
      <c r="CN113" s="132"/>
      <c r="CO113" s="132"/>
      <c r="CP113" s="132"/>
      <c r="CQ113" s="132"/>
      <c r="CR113" s="141"/>
      <c r="CT113" s="214"/>
      <c r="CU113" s="214"/>
    </row>
    <row r="114" spans="1:99" s="1" customFormat="1" x14ac:dyDescent="0.25">
      <c r="A114" s="100">
        <v>5881</v>
      </c>
      <c r="B114" s="76" t="str">
        <f>IF(AH114="","",A114&amp;"-"&amp;AH114&amp;"-"&amp;AF114)</f>
        <v>5881-1302-1</v>
      </c>
      <c r="C114" s="52">
        <v>81</v>
      </c>
      <c r="D114" s="83" t="s">
        <v>218</v>
      </c>
      <c r="E114" s="83" t="s">
        <v>498</v>
      </c>
      <c r="F114" s="83"/>
      <c r="G114" s="83"/>
      <c r="H114" s="53"/>
      <c r="I114" s="70"/>
      <c r="J114" s="142"/>
      <c r="K114" s="142"/>
      <c r="L114" s="142"/>
      <c r="M114" s="143"/>
      <c r="N114" s="142"/>
      <c r="O114" s="144"/>
      <c r="P114" s="145"/>
      <c r="Q114" s="143"/>
      <c r="R114" s="143"/>
      <c r="S114" s="145"/>
      <c r="T114" s="145"/>
      <c r="U114" s="145"/>
      <c r="V114" s="146"/>
      <c r="W114" s="146"/>
      <c r="X114" s="147"/>
      <c r="Y114" s="146"/>
      <c r="Z114" s="146"/>
      <c r="AA114" s="145"/>
      <c r="AB114" s="145"/>
      <c r="AC114" s="143"/>
      <c r="AD114" s="143"/>
      <c r="AE114" s="147"/>
      <c r="AF114" s="56">
        <v>1</v>
      </c>
      <c r="AG114" s="81">
        <v>44347</v>
      </c>
      <c r="AH114" s="148" t="s">
        <v>378</v>
      </c>
      <c r="AI114" s="53" t="s">
        <v>209</v>
      </c>
      <c r="AJ114" s="53" t="s">
        <v>244</v>
      </c>
      <c r="AK114" s="149">
        <v>0.55555555555555558</v>
      </c>
      <c r="AL114" s="149">
        <v>0.57847222222222217</v>
      </c>
      <c r="AM114" s="149">
        <v>0.72083333333333333</v>
      </c>
      <c r="AN114" s="149">
        <v>0.72916666666666663</v>
      </c>
      <c r="AO114" s="150">
        <f>IF(AN114&lt;AK114,(AN114+1)-AK114,AN114-AK114)</f>
        <v>0.17361111111111105</v>
      </c>
      <c r="AP114" s="245">
        <f>IF(AM114&lt;AL114,(AM114+1)-AL114,AM114-AL114)</f>
        <v>0.14236111111111116</v>
      </c>
      <c r="AQ114" s="151">
        <f>IF(AP114&lt;&gt;0,1,"")</f>
        <v>1</v>
      </c>
      <c r="AR114" s="63">
        <f>IF(AK114&lt;&gt;0,AK114-(6/24)+1440,"")</f>
        <v>1440.3055555555557</v>
      </c>
      <c r="AS114" s="66">
        <v>16.399999999999999</v>
      </c>
      <c r="AT114" s="152"/>
      <c r="AU114" s="152"/>
      <c r="AV114" s="66">
        <v>24</v>
      </c>
      <c r="AW114" s="66">
        <v>8.3000000000000007</v>
      </c>
      <c r="AX114" s="51">
        <v>64490.8</v>
      </c>
      <c r="AY114" s="65">
        <f>AX114*0.0004536</f>
        <v>29.253026880000004</v>
      </c>
      <c r="AZ114" s="66"/>
      <c r="BA114" s="68"/>
      <c r="BB114" s="68"/>
      <c r="BC114" s="69"/>
      <c r="BD114" s="70"/>
      <c r="BE114" s="70"/>
      <c r="BF114" s="70"/>
      <c r="BG114" s="70"/>
      <c r="BH114" s="71"/>
      <c r="BI114" s="71"/>
      <c r="BJ114" s="71"/>
      <c r="BK114" s="72"/>
      <c r="BL114" s="73"/>
      <c r="BM114" s="73"/>
      <c r="BN114" s="73"/>
      <c r="BO114" s="74"/>
      <c r="BP114" s="75"/>
      <c r="BQ114" s="74"/>
      <c r="BR114" s="51"/>
      <c r="BS114" s="51"/>
      <c r="BT114" s="51"/>
      <c r="BU114" s="51"/>
      <c r="BV114" s="51"/>
      <c r="BW114" s="51"/>
      <c r="BX114" s="51"/>
      <c r="BY114" s="51"/>
      <c r="BZ114" s="51"/>
      <c r="CA114" s="51"/>
      <c r="CB114" s="51"/>
      <c r="CC114" s="51"/>
      <c r="CD114" s="215">
        <v>29.314</v>
      </c>
      <c r="CE114" s="51">
        <v>20491</v>
      </c>
      <c r="CF114" s="153">
        <f>((CE114)*0.8)/1000</f>
        <v>16.392799999999998</v>
      </c>
      <c r="CG114" s="51"/>
      <c r="CH114" s="153">
        <f>(((CG114*3.8)*(0.8))/1000)</f>
        <v>0</v>
      </c>
      <c r="CI114" s="154">
        <f>IF(A114="","",IF(CF114=0,CH114,CF114))</f>
        <v>16.392799999999998</v>
      </c>
      <c r="CJ114" s="154">
        <f>IF(A114="","",(CK114/$AY$4))</f>
        <v>5392.2622999212808</v>
      </c>
      <c r="CK114" s="154">
        <f>IF(A114="","",IF(CE114="",(CG114*$AY$4),CE114))</f>
        <v>20491</v>
      </c>
      <c r="CL114" s="64">
        <f>CI114-AS114</f>
        <v>-7.2000000000009834E-3</v>
      </c>
      <c r="CM114" s="153">
        <f>AV114-AW114</f>
        <v>15.7</v>
      </c>
      <c r="CN114" s="155"/>
      <c r="CO114" s="199">
        <v>44347</v>
      </c>
      <c r="CP114" s="200">
        <v>0.30555555555555552</v>
      </c>
      <c r="CQ114" s="200">
        <v>0.34722222222222227</v>
      </c>
      <c r="CR114" s="201" t="s">
        <v>523</v>
      </c>
      <c r="CT114" s="228" t="s">
        <v>697</v>
      </c>
      <c r="CU114" s="227"/>
    </row>
    <row r="115" spans="1:99" s="1" customFormat="1" x14ac:dyDescent="0.25">
      <c r="A115" s="100">
        <v>5881</v>
      </c>
      <c r="B115" s="76" t="str">
        <f>IF(AH115="","",A115&amp;"-"&amp;AH115&amp;"-"&amp;AF115)</f>
        <v>5881-1303-2</v>
      </c>
      <c r="C115" s="77">
        <v>81</v>
      </c>
      <c r="D115" s="83" t="s">
        <v>218</v>
      </c>
      <c r="E115" s="83" t="s">
        <v>498</v>
      </c>
      <c r="F115" s="83"/>
      <c r="G115" s="83"/>
      <c r="H115" s="76"/>
      <c r="I115" s="76"/>
      <c r="J115" s="156"/>
      <c r="K115" s="156"/>
      <c r="L115" s="156"/>
      <c r="M115" s="157"/>
      <c r="N115" s="156"/>
      <c r="O115" s="158"/>
      <c r="P115" s="159"/>
      <c r="Q115" s="157"/>
      <c r="R115" s="157"/>
      <c r="S115" s="159"/>
      <c r="T115" s="159"/>
      <c r="U115" s="159"/>
      <c r="V115" s="160"/>
      <c r="W115" s="160"/>
      <c r="X115" s="161"/>
      <c r="Y115" s="162"/>
      <c r="Z115" s="162"/>
      <c r="AA115" s="159"/>
      <c r="AB115" s="159"/>
      <c r="AC115" s="157"/>
      <c r="AD115" s="157"/>
      <c r="AE115" s="161"/>
      <c r="AF115" s="80">
        <v>2</v>
      </c>
      <c r="AG115" s="81">
        <v>44347</v>
      </c>
      <c r="AH115" s="82" t="s">
        <v>416</v>
      </c>
      <c r="AI115" s="83" t="s">
        <v>244</v>
      </c>
      <c r="AJ115" s="83" t="s">
        <v>209</v>
      </c>
      <c r="AK115" s="84">
        <v>0.77430555555555547</v>
      </c>
      <c r="AL115" s="84">
        <v>0.78541666666666676</v>
      </c>
      <c r="AM115" s="84">
        <v>0.91388888888888886</v>
      </c>
      <c r="AN115" s="84">
        <v>0.91666666666666663</v>
      </c>
      <c r="AO115" s="163">
        <f>IF(AN115&lt;AK115,(AN115+1)-AK115,AN115-AK115)</f>
        <v>0.14236111111111116</v>
      </c>
      <c r="AP115" s="163">
        <f>IF(AM115&lt;AL115,(AM115+1)-AL115,AM115-AL115)</f>
        <v>0.1284722222222221</v>
      </c>
      <c r="AQ115" s="164">
        <f>IF(AP115&lt;&gt;0,1,"")</f>
        <v>1</v>
      </c>
      <c r="AR115" s="87">
        <f>IF(AK115&lt;&gt;0,AK115-(6/24)+1440,"")</f>
        <v>1440.5243055555557</v>
      </c>
      <c r="AS115" s="88">
        <v>16.3</v>
      </c>
      <c r="AT115" s="165"/>
      <c r="AU115" s="165"/>
      <c r="AV115" s="255">
        <v>26.6</v>
      </c>
      <c r="AW115" s="88">
        <v>10.3</v>
      </c>
      <c r="AX115" s="90" t="s">
        <v>693</v>
      </c>
      <c r="AY115" s="89">
        <f>AX115*0.0004536</f>
        <v>28.7659512</v>
      </c>
      <c r="AZ115" s="88"/>
      <c r="BA115" s="92"/>
      <c r="BB115" s="92"/>
      <c r="BC115" s="80"/>
      <c r="BD115" s="93"/>
      <c r="BE115" s="93"/>
      <c r="BF115" s="93"/>
      <c r="BG115" s="93"/>
      <c r="BH115" s="94"/>
      <c r="BI115" s="94"/>
      <c r="BJ115" s="94"/>
      <c r="BK115" s="95"/>
      <c r="BL115" s="96"/>
      <c r="BM115" s="96"/>
      <c r="BN115" s="96"/>
      <c r="BO115" s="97"/>
      <c r="BP115" s="98"/>
      <c r="BQ115" s="97"/>
      <c r="BR115" s="76"/>
      <c r="BS115" s="76"/>
      <c r="BT115" s="76"/>
      <c r="BU115" s="76"/>
      <c r="BV115" s="76"/>
      <c r="BW115" s="76"/>
      <c r="BX115" s="76"/>
      <c r="BY115" s="76"/>
      <c r="BZ115" s="76"/>
      <c r="CA115" s="76"/>
      <c r="CB115" s="76"/>
      <c r="CC115" s="76"/>
      <c r="CD115" s="212">
        <v>26.943999999999999</v>
      </c>
      <c r="CE115" s="76"/>
      <c r="CF115" s="166">
        <f>((CE115)*0.8)/1000</f>
        <v>0</v>
      </c>
      <c r="CG115" s="76">
        <v>5317</v>
      </c>
      <c r="CH115" s="166">
        <f>(((CG115*3.8)*(0.8))/1000)</f>
        <v>16.163679999999999</v>
      </c>
      <c r="CI115" s="167">
        <f>IF(A115="","",IF(CF115=0,CH115,CF115))</f>
        <v>16.163679999999999</v>
      </c>
      <c r="CJ115" s="167">
        <f>IF(A115="","",(CK115/$AY$4))</f>
        <v>5317</v>
      </c>
      <c r="CK115" s="167">
        <f>IF(A115="","",IF(CE115="",(CG115*$AY$4),CE115))</f>
        <v>20204.99763180855</v>
      </c>
      <c r="CL115" s="230">
        <f>CI115-AS115</f>
        <v>-0.13632000000000133</v>
      </c>
      <c r="CM115" s="166">
        <f>AV115-AW115</f>
        <v>16.3</v>
      </c>
      <c r="CN115" s="168"/>
      <c r="CO115" s="81">
        <v>44347</v>
      </c>
      <c r="CP115" s="192">
        <v>0.71180555555555547</v>
      </c>
      <c r="CQ115" s="192">
        <v>0.74305555555555547</v>
      </c>
      <c r="CR115" s="169" t="s">
        <v>522</v>
      </c>
      <c r="CT115" s="83" t="s">
        <v>697</v>
      </c>
      <c r="CU115" s="76"/>
    </row>
    <row r="116" spans="1:99" s="1" customFormat="1" hidden="1" x14ac:dyDescent="0.25">
      <c r="A116" s="100"/>
      <c r="B116" s="76" t="s">
        <v>142</v>
      </c>
      <c r="C116" s="77"/>
      <c r="D116" s="83"/>
      <c r="E116" s="83"/>
      <c r="F116" s="83"/>
      <c r="G116" s="83"/>
      <c r="H116" s="76"/>
      <c r="I116" s="76"/>
      <c r="J116" s="156"/>
      <c r="K116" s="156"/>
      <c r="L116" s="156"/>
      <c r="M116" s="157"/>
      <c r="N116" s="156"/>
      <c r="O116" s="158"/>
      <c r="P116" s="159"/>
      <c r="Q116" s="157"/>
      <c r="R116" s="157"/>
      <c r="S116" s="159"/>
      <c r="T116" s="159"/>
      <c r="U116" s="159"/>
      <c r="V116" s="160"/>
      <c r="W116" s="160"/>
      <c r="X116" s="161"/>
      <c r="Y116" s="162"/>
      <c r="Z116" s="162"/>
      <c r="AA116" s="159"/>
      <c r="AB116" s="159"/>
      <c r="AC116" s="157"/>
      <c r="AD116" s="157"/>
      <c r="AE116" s="161"/>
      <c r="AF116" s="80">
        <v>3</v>
      </c>
      <c r="AG116" s="81"/>
      <c r="AH116" s="82"/>
      <c r="AI116" s="83"/>
      <c r="AJ116" s="83"/>
      <c r="AK116" s="84"/>
      <c r="AL116" s="84"/>
      <c r="AM116" s="84"/>
      <c r="AN116" s="84"/>
      <c r="AO116" s="163">
        <f>IF(AN116&lt;AK116,(AN116+1)-AK116,AN116-AK116)</f>
        <v>0</v>
      </c>
      <c r="AP116" s="163">
        <f>IF(AM116&lt;AL116,(AM116+1)-AL116,AM116-AL116)</f>
        <v>0</v>
      </c>
      <c r="AQ116" s="164" t="str">
        <f>IF(AP116&lt;&gt;0,1,"")</f>
        <v/>
      </c>
      <c r="AR116" s="87" t="str">
        <f>IF(AK116&lt;&gt;0,AK116-(6/24)+1440,"")</f>
        <v/>
      </c>
      <c r="AS116" s="88"/>
      <c r="AT116" s="89"/>
      <c r="AU116" s="89"/>
      <c r="AV116" s="88"/>
      <c r="AW116" s="88"/>
      <c r="AX116" s="90"/>
      <c r="AY116" s="89">
        <f>AX116*0.0004536</f>
        <v>0</v>
      </c>
      <c r="AZ116" s="88"/>
      <c r="BA116" s="92"/>
      <c r="BB116" s="92"/>
      <c r="BC116" s="80"/>
      <c r="BD116" s="93"/>
      <c r="BE116" s="93"/>
      <c r="BF116" s="93"/>
      <c r="BG116" s="93"/>
      <c r="BH116" s="94"/>
      <c r="BI116" s="94"/>
      <c r="BJ116" s="94"/>
      <c r="BK116" s="95"/>
      <c r="BL116" s="96"/>
      <c r="BM116" s="96"/>
      <c r="BN116" s="96"/>
      <c r="BO116" s="97"/>
      <c r="BP116" s="98"/>
      <c r="BQ116" s="97"/>
      <c r="BR116" s="76"/>
      <c r="BS116" s="76"/>
      <c r="BT116" s="76"/>
      <c r="BU116" s="76"/>
      <c r="BV116" s="76"/>
      <c r="BW116" s="76"/>
      <c r="BX116" s="76"/>
      <c r="BY116" s="76"/>
      <c r="BZ116" s="76"/>
      <c r="CA116" s="76"/>
      <c r="CB116" s="76"/>
      <c r="CC116" s="76"/>
      <c r="CD116" s="212"/>
      <c r="CE116" s="76"/>
      <c r="CF116" s="166">
        <f>((CE116)*0.8)/1000</f>
        <v>0</v>
      </c>
      <c r="CG116" s="76"/>
      <c r="CH116" s="166">
        <f>(((CG116*3.8)*(0.8))/1000)</f>
        <v>0</v>
      </c>
      <c r="CI116" s="167" t="str">
        <f>IF(A116="","",IF(CF116=0,CH116,CF116))</f>
        <v/>
      </c>
      <c r="CJ116" s="167" t="str">
        <f>IF(A116="","",(CK116/$AY$4))</f>
        <v/>
      </c>
      <c r="CK116" s="167" t="str">
        <f>IF(A116="","",IF(CE116="",(CG116*$AY$4),CE116))</f>
        <v/>
      </c>
      <c r="CL116" s="230"/>
      <c r="CM116" s="166">
        <f>AV116-AW116</f>
        <v>0</v>
      </c>
      <c r="CN116" s="168" t="s">
        <v>142</v>
      </c>
      <c r="CO116" s="81"/>
      <c r="CP116" s="192"/>
      <c r="CQ116" s="192"/>
      <c r="CR116" s="169"/>
      <c r="CT116" s="83"/>
      <c r="CU116" s="76"/>
    </row>
    <row r="117" spans="1:99" s="1" customFormat="1" hidden="1" x14ac:dyDescent="0.25">
      <c r="A117" s="100"/>
      <c r="B117" s="76" t="str">
        <f>IF(AH117="","",A117&amp;"-"&amp;AH117&amp;"-"&amp;AF117)</f>
        <v/>
      </c>
      <c r="C117" s="77"/>
      <c r="D117" s="83"/>
      <c r="E117" s="83"/>
      <c r="F117" s="83"/>
      <c r="G117" s="83"/>
      <c r="H117" s="76"/>
      <c r="I117" s="76"/>
      <c r="J117" s="156"/>
      <c r="K117" s="156"/>
      <c r="L117" s="156"/>
      <c r="M117" s="157"/>
      <c r="N117" s="156"/>
      <c r="O117" s="158"/>
      <c r="P117" s="159"/>
      <c r="Q117" s="157"/>
      <c r="R117" s="157"/>
      <c r="S117" s="159"/>
      <c r="T117" s="159"/>
      <c r="U117" s="159"/>
      <c r="V117" s="160"/>
      <c r="W117" s="160"/>
      <c r="X117" s="161"/>
      <c r="Y117" s="162"/>
      <c r="Z117" s="162"/>
      <c r="AA117" s="159"/>
      <c r="AB117" s="159"/>
      <c r="AC117" s="157"/>
      <c r="AD117" s="157"/>
      <c r="AE117" s="161"/>
      <c r="AF117" s="102">
        <v>4</v>
      </c>
      <c r="AG117" s="103"/>
      <c r="AH117" s="104"/>
      <c r="AI117" s="105"/>
      <c r="AJ117" s="106"/>
      <c r="AK117" s="107"/>
      <c r="AL117" s="107"/>
      <c r="AM117" s="107"/>
      <c r="AN117" s="107"/>
      <c r="AO117" s="170">
        <f>IF(AN117&lt;AK117,(AN117+1)-AK117,AN117-AK117)</f>
        <v>0</v>
      </c>
      <c r="AP117" s="170">
        <f>IF(AM117&lt;AL117,(AM117+1)-AL117,AM117-AL117)</f>
        <v>0</v>
      </c>
      <c r="AQ117" s="171" t="str">
        <f>IF(AP117&lt;&gt;0,1,"")</f>
        <v/>
      </c>
      <c r="AR117" s="110" t="str">
        <f>IF(AK117&lt;&gt;0,AK117-(6/24)+1440,"")</f>
        <v/>
      </c>
      <c r="AS117" s="111"/>
      <c r="AT117" s="112"/>
      <c r="AU117" s="112"/>
      <c r="AV117" s="111"/>
      <c r="AW117" s="111"/>
      <c r="AX117" s="240"/>
      <c r="AY117" s="112">
        <f>AX117*0.0004536</f>
        <v>0</v>
      </c>
      <c r="AZ117" s="111"/>
      <c r="BA117" s="115"/>
      <c r="BB117" s="115"/>
      <c r="BC117" s="102"/>
      <c r="BD117" s="116"/>
      <c r="BE117" s="116"/>
      <c r="BF117" s="116"/>
      <c r="BG117" s="116"/>
      <c r="BH117" s="117"/>
      <c r="BI117" s="117"/>
      <c r="BJ117" s="117"/>
      <c r="BK117" s="118"/>
      <c r="BL117" s="119"/>
      <c r="BM117" s="119"/>
      <c r="BN117" s="119"/>
      <c r="BO117" s="120"/>
      <c r="BP117" s="121"/>
      <c r="BQ117" s="120"/>
      <c r="BR117" s="122"/>
      <c r="BS117" s="122"/>
      <c r="BT117" s="122"/>
      <c r="BU117" s="122"/>
      <c r="BV117" s="122"/>
      <c r="BW117" s="122"/>
      <c r="BX117" s="122"/>
      <c r="BY117" s="122"/>
      <c r="BZ117" s="122"/>
      <c r="CA117" s="122"/>
      <c r="CB117" s="122"/>
      <c r="CC117" s="122"/>
      <c r="CD117" s="213"/>
      <c r="CE117" s="122"/>
      <c r="CF117" s="172">
        <f>((CE117)*0.8)/1000</f>
        <v>0</v>
      </c>
      <c r="CG117" s="122"/>
      <c r="CH117" s="172">
        <f>(((CG117*3.8)*(0.8))/1000)</f>
        <v>0</v>
      </c>
      <c r="CI117" s="173" t="str">
        <f>IF(A117="","",IF(CF117=0,CH117,CF117))</f>
        <v/>
      </c>
      <c r="CJ117" s="173" t="str">
        <f>IF(A117="","",(CK117/$AY$4))</f>
        <v/>
      </c>
      <c r="CK117" s="173" t="str">
        <f>IF(A117="","",IF(CE117="",(CG117*$AY$4),CE117))</f>
        <v/>
      </c>
      <c r="CL117" s="99"/>
      <c r="CM117" s="172">
        <f>AV117-AW117</f>
        <v>0</v>
      </c>
      <c r="CN117" s="241"/>
      <c r="CO117" s="202"/>
      <c r="CP117" s="203"/>
      <c r="CQ117" s="203"/>
      <c r="CR117" s="204"/>
      <c r="CT117" s="83"/>
      <c r="CU117" s="76"/>
    </row>
    <row r="118" spans="1:99" s="1" customFormat="1" ht="13.8" hidden="1" thickBot="1" x14ac:dyDescent="0.3">
      <c r="A118" s="124"/>
      <c r="B118" s="125" t="str">
        <f>IF(AH118="","",A118&amp;"-"&amp;AH118&amp;"-"&amp;AF118)</f>
        <v/>
      </c>
      <c r="C118" s="126"/>
      <c r="D118" s="127"/>
      <c r="E118" s="127"/>
      <c r="F118" s="127"/>
      <c r="G118" s="127"/>
      <c r="H118" s="127"/>
      <c r="I118" s="128"/>
      <c r="J118" s="174"/>
      <c r="K118" s="174"/>
      <c r="L118" s="174"/>
      <c r="M118" s="175"/>
      <c r="N118" s="174"/>
      <c r="O118" s="176"/>
      <c r="P118" s="177"/>
      <c r="Q118" s="175"/>
      <c r="R118" s="175"/>
      <c r="S118" s="177"/>
      <c r="T118" s="177"/>
      <c r="U118" s="177"/>
      <c r="V118" s="178"/>
      <c r="W118" s="178"/>
      <c r="X118" s="179"/>
      <c r="Y118" s="180"/>
      <c r="Z118" s="180"/>
      <c r="AA118" s="177"/>
      <c r="AB118" s="177"/>
      <c r="AC118" s="175"/>
      <c r="AD118" s="175"/>
      <c r="AE118" s="181"/>
      <c r="AF118" s="238" t="s">
        <v>141</v>
      </c>
      <c r="AG118" s="239"/>
      <c r="AH118" s="182"/>
      <c r="AI118" s="132"/>
      <c r="AJ118" s="132"/>
      <c r="AK118" s="132"/>
      <c r="AL118" s="132"/>
      <c r="AM118" s="132"/>
      <c r="AN118" s="133"/>
      <c r="AO118" s="133">
        <f>SUM(AO114:AO117)</f>
        <v>0.31597222222222221</v>
      </c>
      <c r="AP118" s="133">
        <f>SUM(AP114:AP117)</f>
        <v>0.27083333333333326</v>
      </c>
      <c r="AQ118" s="134">
        <f>SUM(AQ114:AQ117)</f>
        <v>2</v>
      </c>
      <c r="AR118" s="134"/>
      <c r="AS118" s="135"/>
      <c r="AT118" s="135"/>
      <c r="AU118" s="135"/>
      <c r="AV118" s="135"/>
      <c r="AW118" s="135"/>
      <c r="AX118" s="136"/>
      <c r="AY118" s="135"/>
      <c r="AZ118" s="183"/>
      <c r="BA118" s="184"/>
      <c r="BB118" s="184"/>
      <c r="BC118" s="185"/>
      <c r="BD118" s="185"/>
      <c r="BE118" s="185"/>
      <c r="BF118" s="186"/>
      <c r="BG118" s="186"/>
      <c r="BH118" s="186"/>
      <c r="BI118" s="186"/>
      <c r="BJ118" s="186"/>
      <c r="BK118" s="187"/>
      <c r="BL118" s="187"/>
      <c r="BM118" s="187"/>
      <c r="BN118" s="187"/>
      <c r="BO118" s="188"/>
      <c r="BP118" s="188"/>
      <c r="BQ118" s="188"/>
      <c r="BR118" s="189"/>
      <c r="BS118" s="189"/>
      <c r="BT118" s="189"/>
      <c r="BU118" s="189"/>
      <c r="BV118" s="189"/>
      <c r="BW118" s="189"/>
      <c r="BX118" s="189"/>
      <c r="BY118" s="189"/>
      <c r="BZ118" s="189"/>
      <c r="CA118" s="189"/>
      <c r="CB118" s="189"/>
      <c r="CC118" s="189"/>
      <c r="CD118" s="214"/>
      <c r="CE118" s="132"/>
      <c r="CF118" s="135"/>
      <c r="CG118" s="132"/>
      <c r="CH118" s="135">
        <f>SUM(CH114:CH117)</f>
        <v>16.163679999999999</v>
      </c>
      <c r="CI118" s="190">
        <f>SUM(CI114:CI117)</f>
        <v>32.556479999999993</v>
      </c>
      <c r="CJ118" s="190">
        <f>SUM(CJ114:CJ117)</f>
        <v>10709.26229992128</v>
      </c>
      <c r="CK118" s="190">
        <f>SUM(CK114:CK117)</f>
        <v>40695.997631808554</v>
      </c>
      <c r="CL118" s="191"/>
      <c r="CM118" s="135">
        <f>SUM(CM114:CM117)</f>
        <v>32</v>
      </c>
      <c r="CN118" s="132"/>
      <c r="CO118" s="132"/>
      <c r="CP118" s="132"/>
      <c r="CQ118" s="132"/>
      <c r="CR118" s="141"/>
      <c r="CT118" s="214"/>
      <c r="CU118" s="214"/>
    </row>
    <row r="119" spans="1:99" hidden="1" x14ac:dyDescent="0.25"/>
    <row r="120" spans="1:99" hidden="1" x14ac:dyDescent="0.25"/>
    <row r="121" spans="1:99" hidden="1" x14ac:dyDescent="0.25"/>
    <row r="122" spans="1:99" hidden="1" x14ac:dyDescent="0.25"/>
    <row r="123" spans="1:99" hidden="1" x14ac:dyDescent="0.25"/>
    <row r="124" spans="1:99" hidden="1" x14ac:dyDescent="0.25"/>
    <row r="125" spans="1:99" hidden="1" x14ac:dyDescent="0.25"/>
    <row r="126" spans="1:99" hidden="1" x14ac:dyDescent="0.25"/>
    <row r="127" spans="1:99" hidden="1" x14ac:dyDescent="0.25"/>
    <row r="128" spans="1:99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1044782" spans="93:96" x14ac:dyDescent="0.25">
      <c r="CO1044782"/>
      <c r="CP1044782"/>
      <c r="CQ1044782"/>
      <c r="CR1044782"/>
    </row>
  </sheetData>
  <autoFilter ref="AF8:AJ242" xr:uid="{00000000-0001-0000-0200-000000000000}">
    <filterColumn colId="2">
      <customFilters>
        <customFilter operator="notEqual" val=" "/>
      </customFilters>
    </filterColumn>
  </autoFilter>
  <mergeCells count="45">
    <mergeCell ref="A7:A8"/>
    <mergeCell ref="B7:B8"/>
    <mergeCell ref="AB7:AC7"/>
    <mergeCell ref="AF7:AN7"/>
    <mergeCell ref="D7:I7"/>
    <mergeCell ref="X7:Y7"/>
    <mergeCell ref="Z7:AA7"/>
    <mergeCell ref="J7:O7"/>
    <mergeCell ref="P7:Q7"/>
    <mergeCell ref="R7:S7"/>
    <mergeCell ref="T7:U7"/>
    <mergeCell ref="V7:W7"/>
    <mergeCell ref="AD7:AE7"/>
    <mergeCell ref="C7:C8"/>
    <mergeCell ref="CO6:CR6"/>
    <mergeCell ref="CO7:CO8"/>
    <mergeCell ref="CP7:CP8"/>
    <mergeCell ref="CQ7:CQ8"/>
    <mergeCell ref="CR7:CR8"/>
    <mergeCell ref="CM7:CM8"/>
    <mergeCell ref="CK7:CK8"/>
    <mergeCell ref="CL7:CL8"/>
    <mergeCell ref="CD7:CD8"/>
    <mergeCell ref="CF7:CF8"/>
    <mergeCell ref="CG7:CG8"/>
    <mergeCell ref="CH7:CH8"/>
    <mergeCell ref="CE7:CE8"/>
    <mergeCell ref="CJ7:CJ8"/>
    <mergeCell ref="CI7:CI8"/>
    <mergeCell ref="CT7:CU7"/>
    <mergeCell ref="AP7:AP8"/>
    <mergeCell ref="AO7:AO8"/>
    <mergeCell ref="BP7:BQ7"/>
    <mergeCell ref="AX7:AY7"/>
    <mergeCell ref="AS7:AW7"/>
    <mergeCell ref="AQ7:AQ8"/>
    <mergeCell ref="BZ7:CB7"/>
    <mergeCell ref="CC7:CC8"/>
    <mergeCell ref="AR7:AR8"/>
    <mergeCell ref="BC7:BJ7"/>
    <mergeCell ref="AZ7:BB7"/>
    <mergeCell ref="BR7:BU7"/>
    <mergeCell ref="BV7:BY7"/>
    <mergeCell ref="BK7:BO7"/>
    <mergeCell ref="CN7:CN8"/>
  </mergeCells>
  <pageMargins left="0.43307086614173229" right="0.47244094488188981" top="0.39370078740157483" bottom="0.6" header="0" footer="0"/>
  <pageSetup scale="56" orientation="landscape" r:id="rId1"/>
  <headerFooter alignWithMargins="0">
    <oddFooter>&amp;C&amp;P /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 filterMode="1">
    <tabColor rgb="FF00B050"/>
  </sheetPr>
  <dimension ref="A1:CU1044867"/>
  <sheetViews>
    <sheetView topLeftCell="A4" zoomScale="93" zoomScaleNormal="93" workbookViewId="0">
      <pane xSplit="2" ySplit="5" topLeftCell="AS9" activePane="bottomRight" state="frozen"/>
      <selection pane="topRight" activeCell="G60" sqref="G60"/>
      <selection pane="bottomLeft" activeCell="G60" sqref="G60"/>
      <selection pane="bottomRight" activeCell="CE25" sqref="CE25"/>
    </sheetView>
  </sheetViews>
  <sheetFormatPr baseColWidth="10" defaultColWidth="11.44140625" defaultRowHeight="13.2" outlineLevelRow="1" outlineLevelCol="1" x14ac:dyDescent="0.25"/>
  <cols>
    <col min="1" max="1" width="15.88671875" customWidth="1"/>
    <col min="2" max="2" width="17.33203125" customWidth="1"/>
    <col min="3" max="3" width="13.44140625" customWidth="1"/>
    <col min="4" max="4" width="14.5546875" hidden="1" customWidth="1"/>
    <col min="5" max="5" width="15.88671875" hidden="1" customWidth="1"/>
    <col min="6" max="6" width="21.5546875" hidden="1" customWidth="1"/>
    <col min="7" max="7" width="20.88671875" hidden="1" customWidth="1"/>
    <col min="8" max="8" width="22.5546875" hidden="1" customWidth="1"/>
    <col min="9" max="9" width="14.88671875" hidden="1" customWidth="1"/>
    <col min="10" max="10" width="4" hidden="1" customWidth="1" outlineLevel="1"/>
    <col min="11" max="11" width="4.44140625" hidden="1" customWidth="1" outlineLevel="1"/>
    <col min="12" max="12" width="4" hidden="1" customWidth="1" outlineLevel="1"/>
    <col min="13" max="13" width="4.109375" hidden="1" customWidth="1" outlineLevel="1"/>
    <col min="14" max="14" width="4.44140625" hidden="1" customWidth="1" outlineLevel="1"/>
    <col min="15" max="23" width="5.88671875" hidden="1" customWidth="1" outlineLevel="1"/>
    <col min="24" max="24" width="9" hidden="1" customWidth="1" outlineLevel="1"/>
    <col min="25" max="26" width="5.88671875" hidden="1" customWidth="1" outlineLevel="1"/>
    <col min="27" max="27" width="6.5546875" hidden="1" customWidth="1" outlineLevel="1"/>
    <col min="28" max="28" width="6" hidden="1" customWidth="1" outlineLevel="1"/>
    <col min="29" max="30" width="5.88671875" hidden="1" customWidth="1" outlineLevel="1"/>
    <col min="31" max="31" width="5.5546875" hidden="1" customWidth="1" outlineLevel="1"/>
    <col min="32" max="32" width="9.109375" customWidth="1" collapsed="1"/>
    <col min="33" max="33" width="11.109375" customWidth="1"/>
    <col min="34" max="34" width="10.6640625" customWidth="1"/>
    <col min="35" max="35" width="11.6640625" customWidth="1"/>
    <col min="36" max="36" width="11.33203125" customWidth="1"/>
    <col min="37" max="37" width="13" customWidth="1"/>
    <col min="38" max="38" width="12.5546875" customWidth="1"/>
    <col min="39" max="39" width="12" customWidth="1"/>
    <col min="40" max="40" width="13.109375" customWidth="1"/>
    <col min="41" max="41" width="12.6640625" bestFit="1" customWidth="1"/>
    <col min="42" max="42" width="13.33203125" bestFit="1" customWidth="1"/>
    <col min="43" max="43" width="13.6640625" bestFit="1" customWidth="1"/>
    <col min="44" max="44" width="13.6640625" customWidth="1"/>
    <col min="45" max="45" width="14.6640625" customWidth="1"/>
    <col min="46" max="46" width="18.44140625" hidden="1" customWidth="1"/>
    <col min="47" max="47" width="17.88671875" hidden="1" customWidth="1"/>
    <col min="48" max="48" width="13.109375" customWidth="1"/>
    <col min="49" max="49" width="13.33203125" customWidth="1"/>
    <col min="50" max="50" width="14.6640625" customWidth="1"/>
    <col min="51" max="51" width="16.44140625" customWidth="1"/>
    <col min="52" max="52" width="7.44140625" hidden="1" customWidth="1" outlineLevel="1"/>
    <col min="53" max="54" width="6.6640625" hidden="1" customWidth="1" outlineLevel="1"/>
    <col min="55" max="55" width="12.109375" hidden="1" customWidth="1" outlineLevel="1"/>
    <col min="56" max="56" width="14.6640625" hidden="1" customWidth="1" outlineLevel="1"/>
    <col min="57" max="57" width="13.33203125" hidden="1" customWidth="1" outlineLevel="1"/>
    <col min="58" max="58" width="23.33203125" hidden="1" customWidth="1" outlineLevel="1"/>
    <col min="59" max="59" width="29.33203125" hidden="1" customWidth="1" outlineLevel="1"/>
    <col min="60" max="60" width="17" hidden="1" customWidth="1" outlineLevel="1"/>
    <col min="61" max="61" width="15" hidden="1" customWidth="1" outlineLevel="1"/>
    <col min="62" max="62" width="37.109375" hidden="1" customWidth="1" outlineLevel="1"/>
    <col min="63" max="66" width="11.44140625" hidden="1" customWidth="1" outlineLevel="1"/>
    <col min="67" max="67" width="12.33203125" hidden="1" customWidth="1" outlineLevel="1"/>
    <col min="68" max="68" width="5.44140625" hidden="1" customWidth="1" outlineLevel="1"/>
    <col min="69" max="69" width="4.6640625" hidden="1" customWidth="1" outlineLevel="1"/>
    <col min="70" max="70" width="11.44140625" hidden="1" customWidth="1" outlineLevel="1"/>
    <col min="71" max="71" width="14" hidden="1" customWidth="1" outlineLevel="1"/>
    <col min="72" max="72" width="25.33203125" hidden="1" customWidth="1" outlineLevel="1"/>
    <col min="73" max="73" width="23.44140625" hidden="1" customWidth="1" outlineLevel="1"/>
    <col min="74" max="79" width="11.44140625" hidden="1" customWidth="1" outlineLevel="1"/>
    <col min="80" max="80" width="12.44140625" hidden="1" customWidth="1" outlineLevel="1"/>
    <col min="81" max="81" width="36.33203125" hidden="1" customWidth="1" outlineLevel="1"/>
    <col min="82" max="82" width="17.109375" customWidth="1" collapsed="1"/>
    <col min="83" max="83" width="16.44140625" customWidth="1" outlineLevel="1"/>
    <col min="84" max="84" width="18.6640625" customWidth="1" outlineLevel="1"/>
    <col min="85" max="85" width="14.5546875" customWidth="1" outlineLevel="1"/>
    <col min="86" max="86" width="17.44140625" customWidth="1" outlineLevel="1"/>
    <col min="87" max="89" width="15.33203125" customWidth="1" outlineLevel="1"/>
    <col min="90" max="90" width="18.5546875" customWidth="1" outlineLevel="1"/>
    <col min="91" max="91" width="17.33203125" customWidth="1" outlineLevel="1"/>
    <col min="92" max="92" width="59.5546875" customWidth="1" outlineLevel="1"/>
    <col min="93" max="93" width="17.109375" style="1" customWidth="1" outlineLevel="1"/>
    <col min="94" max="94" width="12" style="1" customWidth="1" outlineLevel="1"/>
    <col min="95" max="95" width="12.109375" style="1" customWidth="1" outlineLevel="1"/>
    <col min="96" max="96" width="13.5546875" style="1" customWidth="1" outlineLevel="1"/>
    <col min="97" max="97" width="6.33203125" customWidth="1" outlineLevel="1"/>
    <col min="99" max="99" width="91.88671875" customWidth="1"/>
  </cols>
  <sheetData>
    <row r="1" spans="1:99" x14ac:dyDescent="0.25">
      <c r="F1" s="1"/>
      <c r="G1" s="1"/>
      <c r="H1" s="1"/>
      <c r="I1" s="1"/>
      <c r="J1" s="1"/>
      <c r="K1" s="1"/>
      <c r="L1" s="1"/>
      <c r="M1" s="1"/>
      <c r="N1" s="1"/>
      <c r="O1" s="1"/>
      <c r="P1" s="1"/>
      <c r="V1" s="1"/>
      <c r="AQ1" s="1"/>
      <c r="AR1" s="1"/>
      <c r="AS1" s="1"/>
      <c r="AT1" s="1"/>
      <c r="AU1" s="1"/>
      <c r="AV1" s="1"/>
      <c r="AW1" s="1"/>
      <c r="AX1" s="1"/>
      <c r="AY1" s="1"/>
      <c r="AZ1" s="14"/>
      <c r="BA1" s="15"/>
      <c r="BB1" s="15"/>
      <c r="BC1" s="15"/>
      <c r="BD1" s="6"/>
      <c r="BE1" s="6"/>
      <c r="BF1" s="6"/>
      <c r="BG1" s="6"/>
      <c r="BH1" s="6"/>
      <c r="BI1" s="6"/>
      <c r="BJ1" s="6"/>
      <c r="BK1" s="6"/>
      <c r="BL1" s="6"/>
      <c r="BO1" s="9"/>
      <c r="BP1" s="9"/>
      <c r="BQ1" s="9"/>
      <c r="CI1" s="38"/>
      <c r="CJ1" s="38"/>
      <c r="CK1" s="38"/>
      <c r="CM1" s="27"/>
      <c r="CO1"/>
      <c r="CP1"/>
      <c r="CQ1"/>
      <c r="CR1"/>
    </row>
    <row r="2" spans="1:99" ht="13.8" x14ac:dyDescent="0.3">
      <c r="F2" s="1"/>
      <c r="G2" s="1"/>
      <c r="H2" s="1"/>
      <c r="I2" s="1"/>
      <c r="J2" s="1"/>
      <c r="K2" s="1"/>
      <c r="L2" s="1"/>
      <c r="M2" s="1"/>
      <c r="N2" s="1"/>
      <c r="O2" s="1"/>
      <c r="P2" s="1"/>
      <c r="V2" s="1"/>
      <c r="AQ2" s="1"/>
      <c r="AR2" s="1"/>
      <c r="AS2" s="19" t="s">
        <v>0</v>
      </c>
      <c r="AT2" s="19"/>
      <c r="AU2" s="19" t="s">
        <v>1</v>
      </c>
      <c r="AV2" s="19" t="s">
        <v>2</v>
      </c>
      <c r="AW2" s="19" t="s">
        <v>3</v>
      </c>
      <c r="AX2" s="20"/>
      <c r="AY2" s="20"/>
      <c r="AZ2" s="20"/>
      <c r="BA2" s="20"/>
      <c r="BB2" s="15"/>
      <c r="BC2" s="15"/>
      <c r="BD2" s="6"/>
      <c r="BE2" s="6"/>
      <c r="BF2" s="6"/>
      <c r="BG2" s="6"/>
      <c r="BH2" s="6"/>
      <c r="BI2" s="6"/>
      <c r="BJ2" s="6"/>
      <c r="BK2" s="6"/>
      <c r="BL2" s="6"/>
      <c r="BO2" s="9"/>
      <c r="BP2" s="9"/>
      <c r="BQ2" s="9"/>
      <c r="CI2" s="38"/>
      <c r="CJ2" s="38"/>
      <c r="CK2" s="38"/>
      <c r="CM2" s="28"/>
      <c r="CO2"/>
      <c r="CP2"/>
      <c r="CQ2"/>
      <c r="CR2"/>
    </row>
    <row r="3" spans="1:99" ht="13.8" x14ac:dyDescent="0.3">
      <c r="F3" s="1"/>
      <c r="G3" s="1"/>
      <c r="H3" s="1"/>
      <c r="I3" s="1"/>
      <c r="J3" s="1"/>
      <c r="K3" s="1"/>
      <c r="L3" s="1"/>
      <c r="M3" s="1"/>
      <c r="N3" s="1"/>
      <c r="O3" s="1"/>
      <c r="P3" s="1"/>
      <c r="V3" s="1"/>
      <c r="X3">
        <f>[2]TIEMPOS!O143</f>
        <v>61660.850000000006</v>
      </c>
      <c r="AA3" t="e">
        <f>[2]TIEMPOS!P143</f>
        <v>#REF!</v>
      </c>
      <c r="AB3">
        <f>[2]TIEMPOS!Q143</f>
        <v>61660</v>
      </c>
      <c r="AE3">
        <f>[2]TIEMPOS!R143</f>
        <v>51.000000000349246</v>
      </c>
      <c r="AQ3" s="1"/>
      <c r="AR3" s="1"/>
      <c r="AS3" s="24" t="s">
        <v>4</v>
      </c>
      <c r="AT3" s="20">
        <v>0.12</v>
      </c>
      <c r="AU3" s="20">
        <v>1000</v>
      </c>
      <c r="AV3" s="20">
        <f>+AT3*AU3</f>
        <v>120</v>
      </c>
      <c r="AW3" s="20"/>
      <c r="AX3" s="20"/>
      <c r="AY3" s="20"/>
      <c r="AZ3" s="20"/>
      <c r="BA3" s="20"/>
      <c r="BB3" s="15"/>
      <c r="BC3" s="15"/>
      <c r="BD3" s="6"/>
      <c r="BE3" s="6"/>
      <c r="BF3" s="6"/>
      <c r="BG3" s="6"/>
      <c r="BH3" s="6"/>
      <c r="BI3" s="6"/>
      <c r="BJ3" s="6"/>
      <c r="BK3" s="6"/>
      <c r="BL3" s="6"/>
      <c r="BO3" s="9"/>
      <c r="BP3" s="9"/>
      <c r="BQ3" s="9"/>
      <c r="CI3" s="38"/>
      <c r="CJ3" s="38"/>
      <c r="CK3" s="38"/>
      <c r="CM3" s="28"/>
      <c r="CO3"/>
      <c r="CP3"/>
      <c r="CQ3"/>
      <c r="CR3"/>
    </row>
    <row r="4" spans="1:99" ht="15.6" x14ac:dyDescent="0.3">
      <c r="B4" s="193" t="s">
        <v>182</v>
      </c>
      <c r="C4" s="193" t="s">
        <v>201</v>
      </c>
      <c r="F4" s="1"/>
      <c r="G4" s="1"/>
      <c r="H4" s="1"/>
      <c r="I4" s="1"/>
      <c r="J4" s="1"/>
      <c r="K4" s="1"/>
      <c r="L4" s="1"/>
      <c r="M4" s="2"/>
      <c r="N4" s="2"/>
      <c r="O4" s="2"/>
      <c r="P4" s="1"/>
      <c r="V4" s="11"/>
      <c r="W4" s="3"/>
      <c r="AA4" s="1"/>
      <c r="AB4" s="7"/>
      <c r="AC4" s="7"/>
      <c r="AD4" s="7"/>
      <c r="AQ4" s="1"/>
      <c r="AR4" s="1"/>
      <c r="AS4" s="21" t="s">
        <v>7</v>
      </c>
      <c r="AT4" s="20"/>
      <c r="AU4" s="22">
        <v>0.453592</v>
      </c>
      <c r="AV4" s="23">
        <v>1000</v>
      </c>
      <c r="AW4" s="23">
        <f>+AU4*AV4</f>
        <v>453.59199999999998</v>
      </c>
      <c r="AX4" s="20" t="s">
        <v>8</v>
      </c>
      <c r="AY4" s="20">
        <f>609.76/160.46</f>
        <v>3.8000747849931447</v>
      </c>
      <c r="AZ4" s="20"/>
      <c r="BA4" s="20"/>
      <c r="BB4" s="15"/>
      <c r="BC4" s="15"/>
      <c r="BD4" s="6"/>
      <c r="BE4" s="6"/>
      <c r="BF4" s="6"/>
      <c r="BG4" s="6"/>
      <c r="BH4" s="6"/>
      <c r="BI4" s="6"/>
      <c r="BJ4" s="6"/>
      <c r="BK4" s="6"/>
      <c r="BL4" s="6"/>
      <c r="BO4" s="9"/>
      <c r="BP4" s="9"/>
      <c r="BQ4" s="9"/>
      <c r="CI4" s="38"/>
      <c r="CJ4" s="38"/>
      <c r="CK4" s="38"/>
      <c r="CO4"/>
      <c r="CP4"/>
      <c r="CQ4"/>
      <c r="CR4"/>
    </row>
    <row r="5" spans="1:99" ht="14.4" thickBot="1" x14ac:dyDescent="0.35">
      <c r="B5" s="49">
        <v>1</v>
      </c>
      <c r="C5" s="49">
        <v>2</v>
      </c>
      <c r="D5" s="49">
        <v>3</v>
      </c>
      <c r="E5" s="49">
        <v>4</v>
      </c>
      <c r="F5" s="49">
        <v>5</v>
      </c>
      <c r="G5" s="49">
        <v>6</v>
      </c>
      <c r="H5" s="49">
        <v>7</v>
      </c>
      <c r="I5" s="49">
        <v>8</v>
      </c>
      <c r="J5" s="49">
        <v>9</v>
      </c>
      <c r="K5" s="49">
        <v>10</v>
      </c>
      <c r="L5" s="49">
        <v>11</v>
      </c>
      <c r="M5" s="49">
        <v>12</v>
      </c>
      <c r="N5" s="49">
        <v>13</v>
      </c>
      <c r="O5" s="49">
        <v>14</v>
      </c>
      <c r="P5" s="49">
        <v>15</v>
      </c>
      <c r="Q5" s="49">
        <v>16</v>
      </c>
      <c r="R5" s="49">
        <v>17</v>
      </c>
      <c r="S5" s="49">
        <v>18</v>
      </c>
      <c r="T5" s="49">
        <v>19</v>
      </c>
      <c r="U5" s="49">
        <v>20</v>
      </c>
      <c r="V5" s="49">
        <v>21</v>
      </c>
      <c r="W5" s="49">
        <v>22</v>
      </c>
      <c r="X5" s="49">
        <v>23</v>
      </c>
      <c r="Y5" s="49">
        <v>24</v>
      </c>
      <c r="Z5" s="49">
        <v>25</v>
      </c>
      <c r="AA5" s="49">
        <v>26</v>
      </c>
      <c r="AB5" s="49">
        <v>27</v>
      </c>
      <c r="AC5" s="49">
        <v>28</v>
      </c>
      <c r="AD5" s="49">
        <v>29</v>
      </c>
      <c r="AE5" s="49">
        <v>30</v>
      </c>
      <c r="AF5" s="49">
        <v>31</v>
      </c>
      <c r="AG5" s="49">
        <v>32</v>
      </c>
      <c r="AH5" s="49">
        <v>33</v>
      </c>
      <c r="AI5" s="49">
        <v>34</v>
      </c>
      <c r="AJ5" s="49">
        <v>35</v>
      </c>
      <c r="AK5" s="49">
        <v>36</v>
      </c>
      <c r="AL5" s="49">
        <v>37</v>
      </c>
      <c r="AM5" s="49">
        <v>38</v>
      </c>
      <c r="AN5" s="49">
        <v>39</v>
      </c>
      <c r="AO5" s="49">
        <v>40</v>
      </c>
      <c r="AP5" s="49">
        <v>41</v>
      </c>
      <c r="AQ5" s="49">
        <v>42</v>
      </c>
      <c r="AR5" s="49">
        <v>43</v>
      </c>
      <c r="AS5" s="49">
        <v>44</v>
      </c>
      <c r="AT5" s="49">
        <v>45</v>
      </c>
      <c r="AU5" s="49">
        <v>46</v>
      </c>
      <c r="AV5" s="49">
        <v>47</v>
      </c>
      <c r="AW5" s="49">
        <v>48</v>
      </c>
      <c r="AX5" s="49">
        <v>49</v>
      </c>
      <c r="AY5" s="49">
        <v>50</v>
      </c>
      <c r="AZ5" s="49">
        <v>51</v>
      </c>
      <c r="BA5" s="49">
        <v>52</v>
      </c>
      <c r="BB5" s="49">
        <v>53</v>
      </c>
      <c r="BC5" s="49">
        <v>54</v>
      </c>
      <c r="BD5" s="49">
        <v>55</v>
      </c>
      <c r="BE5" s="49">
        <v>56</v>
      </c>
      <c r="BF5" s="49">
        <v>57</v>
      </c>
      <c r="BG5" s="49">
        <v>58</v>
      </c>
      <c r="BH5" s="49">
        <v>59</v>
      </c>
      <c r="BI5" s="49">
        <v>60</v>
      </c>
      <c r="BJ5" s="49">
        <v>61</v>
      </c>
      <c r="BK5" s="49">
        <v>62</v>
      </c>
      <c r="BL5" s="49">
        <v>63</v>
      </c>
      <c r="BM5" s="49">
        <v>64</v>
      </c>
      <c r="BN5" s="49">
        <v>65</v>
      </c>
      <c r="BO5" s="49">
        <v>66</v>
      </c>
      <c r="BP5" s="49">
        <v>67</v>
      </c>
      <c r="BQ5" s="49">
        <v>68</v>
      </c>
      <c r="BR5" s="49">
        <v>69</v>
      </c>
      <c r="BS5" s="49">
        <v>70</v>
      </c>
      <c r="BT5" s="49">
        <v>71</v>
      </c>
      <c r="BU5" s="49">
        <v>72</v>
      </c>
      <c r="BV5" s="49">
        <v>73</v>
      </c>
      <c r="BW5" s="49">
        <v>74</v>
      </c>
      <c r="BX5" s="49">
        <v>75</v>
      </c>
      <c r="BY5" s="49">
        <v>76</v>
      </c>
      <c r="BZ5" s="49">
        <v>77</v>
      </c>
      <c r="CA5" s="49">
        <v>78</v>
      </c>
      <c r="CB5" s="49">
        <v>79</v>
      </c>
      <c r="CC5" s="49">
        <v>80</v>
      </c>
      <c r="CD5" s="49">
        <v>81</v>
      </c>
      <c r="CE5" s="49">
        <v>82</v>
      </c>
      <c r="CF5" s="49">
        <v>83</v>
      </c>
      <c r="CG5" s="49">
        <v>84</v>
      </c>
      <c r="CH5" s="49">
        <v>85</v>
      </c>
      <c r="CI5" s="49">
        <v>86</v>
      </c>
      <c r="CJ5" s="49">
        <v>87</v>
      </c>
      <c r="CK5" s="49">
        <v>88</v>
      </c>
      <c r="CL5" s="49">
        <v>89</v>
      </c>
      <c r="CM5" s="49">
        <v>90</v>
      </c>
      <c r="CN5" s="49">
        <v>91</v>
      </c>
      <c r="CO5" s="49"/>
      <c r="CP5" s="49"/>
      <c r="CQ5" s="49"/>
      <c r="CR5" s="49"/>
    </row>
    <row r="6" spans="1:99" s="37" customFormat="1" ht="40.200000000000003" hidden="1" outlineLevel="1" thickBot="1" x14ac:dyDescent="0.3">
      <c r="A6" s="235" t="s">
        <v>9</v>
      </c>
      <c r="B6" s="235" t="s">
        <v>10</v>
      </c>
      <c r="C6" s="235" t="s">
        <v>184</v>
      </c>
      <c r="D6" s="235" t="s">
        <v>11</v>
      </c>
      <c r="E6" s="235" t="s">
        <v>12</v>
      </c>
      <c r="F6" s="235" t="s">
        <v>13</v>
      </c>
      <c r="G6" s="235" t="s">
        <v>14</v>
      </c>
      <c r="H6" s="235" t="s">
        <v>15</v>
      </c>
      <c r="I6" s="235" t="s">
        <v>16</v>
      </c>
      <c r="J6" s="235" t="s">
        <v>151</v>
      </c>
      <c r="K6" s="235" t="s">
        <v>151</v>
      </c>
      <c r="L6" s="235" t="s">
        <v>151</v>
      </c>
      <c r="M6" s="235" t="s">
        <v>151</v>
      </c>
      <c r="N6" s="235" t="s">
        <v>151</v>
      </c>
      <c r="O6" s="235" t="s">
        <v>151</v>
      </c>
      <c r="P6" s="235" t="s">
        <v>151</v>
      </c>
      <c r="Q6" s="235" t="s">
        <v>151</v>
      </c>
      <c r="R6" s="235" t="s">
        <v>151</v>
      </c>
      <c r="S6" s="235" t="s">
        <v>151</v>
      </c>
      <c r="T6" s="235" t="s">
        <v>151</v>
      </c>
      <c r="U6" s="235" t="s">
        <v>151</v>
      </c>
      <c r="V6" s="235" t="s">
        <v>151</v>
      </c>
      <c r="W6" s="235" t="s">
        <v>151</v>
      </c>
      <c r="X6" s="235" t="s">
        <v>151</v>
      </c>
      <c r="Y6" s="235" t="s">
        <v>151</v>
      </c>
      <c r="Z6" s="235" t="s">
        <v>151</v>
      </c>
      <c r="AA6" s="235" t="s">
        <v>151</v>
      </c>
      <c r="AB6" s="235" t="s">
        <v>151</v>
      </c>
      <c r="AC6" s="235" t="s">
        <v>151</v>
      </c>
      <c r="AD6" s="235" t="s">
        <v>151</v>
      </c>
      <c r="AE6" s="235" t="s">
        <v>151</v>
      </c>
      <c r="AF6" s="235" t="s">
        <v>17</v>
      </c>
      <c r="AG6" s="235" t="s">
        <v>18</v>
      </c>
      <c r="AH6" s="235" t="s">
        <v>19</v>
      </c>
      <c r="AI6" s="235" t="s">
        <v>20</v>
      </c>
      <c r="AJ6" s="235" t="s">
        <v>21</v>
      </c>
      <c r="AK6" s="235" t="s">
        <v>22</v>
      </c>
      <c r="AL6" s="235" t="s">
        <v>23</v>
      </c>
      <c r="AM6" s="235" t="s">
        <v>24</v>
      </c>
      <c r="AN6" s="235" t="s">
        <v>25</v>
      </c>
      <c r="AO6" s="235" t="s">
        <v>26</v>
      </c>
      <c r="AP6" s="235" t="s">
        <v>27</v>
      </c>
      <c r="AQ6" s="235" t="s">
        <v>28</v>
      </c>
      <c r="AR6" s="235" t="s">
        <v>29</v>
      </c>
      <c r="AS6" s="235" t="s">
        <v>30</v>
      </c>
      <c r="AT6" s="235" t="s">
        <v>31</v>
      </c>
      <c r="AU6" s="235" t="s">
        <v>32</v>
      </c>
      <c r="AV6" s="235" t="s">
        <v>33</v>
      </c>
      <c r="AW6" s="235" t="s">
        <v>34</v>
      </c>
      <c r="AX6" s="235" t="s">
        <v>185</v>
      </c>
      <c r="AY6" s="235" t="s">
        <v>169</v>
      </c>
      <c r="AZ6" s="235" t="s">
        <v>38</v>
      </c>
      <c r="BA6" s="235" t="s">
        <v>39</v>
      </c>
      <c r="BB6" s="235" t="s">
        <v>151</v>
      </c>
      <c r="BC6" s="235" t="s">
        <v>151</v>
      </c>
      <c r="BD6" s="235" t="s">
        <v>151</v>
      </c>
      <c r="BE6" s="235" t="s">
        <v>151</v>
      </c>
      <c r="BF6" s="235" t="s">
        <v>151</v>
      </c>
      <c r="BG6" s="235" t="s">
        <v>151</v>
      </c>
      <c r="BH6" s="235" t="s">
        <v>151</v>
      </c>
      <c r="BI6" s="235" t="s">
        <v>151</v>
      </c>
      <c r="BJ6" s="235" t="s">
        <v>151</v>
      </c>
      <c r="BK6" s="235" t="s">
        <v>151</v>
      </c>
      <c r="BL6" s="235" t="s">
        <v>151</v>
      </c>
      <c r="BM6" s="235" t="s">
        <v>151</v>
      </c>
      <c r="BN6" s="235" t="s">
        <v>151</v>
      </c>
      <c r="BO6" s="235" t="s">
        <v>151</v>
      </c>
      <c r="BP6" s="235" t="s">
        <v>151</v>
      </c>
      <c r="BQ6" s="235" t="s">
        <v>151</v>
      </c>
      <c r="BR6" s="235" t="s">
        <v>151</v>
      </c>
      <c r="BS6" s="235" t="s">
        <v>151</v>
      </c>
      <c r="BT6" s="235" t="s">
        <v>151</v>
      </c>
      <c r="BU6" s="235" t="s">
        <v>151</v>
      </c>
      <c r="BV6" s="235" t="s">
        <v>151</v>
      </c>
      <c r="BW6" s="235" t="s">
        <v>151</v>
      </c>
      <c r="BX6" s="235" t="s">
        <v>151</v>
      </c>
      <c r="BY6" s="235" t="s">
        <v>151</v>
      </c>
      <c r="BZ6" s="235" t="s">
        <v>151</v>
      </c>
      <c r="CA6" s="235" t="s">
        <v>151</v>
      </c>
      <c r="CB6" s="235" t="s">
        <v>151</v>
      </c>
      <c r="CC6" s="235" t="s">
        <v>151</v>
      </c>
      <c r="CD6" s="235" t="s">
        <v>151</v>
      </c>
      <c r="CE6" s="235" t="s">
        <v>170</v>
      </c>
      <c r="CF6" s="235" t="s">
        <v>40</v>
      </c>
      <c r="CG6" s="235" t="s">
        <v>42</v>
      </c>
      <c r="CH6" s="235" t="s">
        <v>202</v>
      </c>
      <c r="CI6" s="41"/>
      <c r="CJ6" s="41"/>
      <c r="CK6" s="41"/>
      <c r="CL6" s="235" t="s">
        <v>173</v>
      </c>
      <c r="CM6" s="235" t="s">
        <v>187</v>
      </c>
      <c r="CN6" s="42"/>
      <c r="CO6" s="288" t="s">
        <v>176</v>
      </c>
      <c r="CP6" s="288"/>
      <c r="CQ6" s="288"/>
      <c r="CR6" s="288"/>
      <c r="CT6"/>
      <c r="CU6"/>
    </row>
    <row r="7" spans="1:99" s="205" customFormat="1" ht="10.8" collapsed="1" thickBot="1" x14ac:dyDescent="0.25">
      <c r="A7" s="320" t="s">
        <v>44</v>
      </c>
      <c r="B7" s="302" t="s">
        <v>45</v>
      </c>
      <c r="C7" s="303" t="s">
        <v>87</v>
      </c>
      <c r="D7" s="318" t="s">
        <v>46</v>
      </c>
      <c r="E7" s="318"/>
      <c r="F7" s="318"/>
      <c r="G7" s="318"/>
      <c r="H7" s="318"/>
      <c r="I7" s="318"/>
      <c r="J7" s="322" t="s">
        <v>47</v>
      </c>
      <c r="K7" s="322"/>
      <c r="L7" s="322"/>
      <c r="M7" s="322"/>
      <c r="N7" s="322"/>
      <c r="O7" s="322"/>
      <c r="P7" s="323" t="s">
        <v>48</v>
      </c>
      <c r="Q7" s="323"/>
      <c r="R7" s="323" t="s">
        <v>49</v>
      </c>
      <c r="S7" s="323"/>
      <c r="T7" s="323" t="s">
        <v>50</v>
      </c>
      <c r="U7" s="323"/>
      <c r="V7" s="323" t="s">
        <v>51</v>
      </c>
      <c r="W7" s="323"/>
      <c r="X7" s="323" t="s">
        <v>53</v>
      </c>
      <c r="Y7" s="323"/>
      <c r="Z7" s="323" t="s">
        <v>54</v>
      </c>
      <c r="AA7" s="323"/>
      <c r="AB7" s="323" t="s">
        <v>55</v>
      </c>
      <c r="AC7" s="323"/>
      <c r="AD7" s="323" t="s">
        <v>56</v>
      </c>
      <c r="AE7" s="323"/>
      <c r="AF7" s="324" t="s">
        <v>57</v>
      </c>
      <c r="AG7" s="324"/>
      <c r="AH7" s="324"/>
      <c r="AI7" s="324"/>
      <c r="AJ7" s="324"/>
      <c r="AK7" s="324"/>
      <c r="AL7" s="324"/>
      <c r="AM7" s="324"/>
      <c r="AN7" s="324"/>
      <c r="AO7" s="286" t="s">
        <v>203</v>
      </c>
      <c r="AP7" s="286" t="s">
        <v>204</v>
      </c>
      <c r="AQ7" s="286" t="s">
        <v>190</v>
      </c>
      <c r="AR7" s="286" t="s">
        <v>61</v>
      </c>
      <c r="AS7" s="282" t="s">
        <v>191</v>
      </c>
      <c r="AT7" s="282"/>
      <c r="AU7" s="282"/>
      <c r="AV7" s="282"/>
      <c r="AW7" s="282"/>
      <c r="AX7" s="282" t="s">
        <v>63</v>
      </c>
      <c r="AY7" s="282"/>
      <c r="AZ7" s="282" t="s">
        <v>64</v>
      </c>
      <c r="BA7" s="282"/>
      <c r="BB7" s="282"/>
      <c r="BC7" s="282" t="s">
        <v>65</v>
      </c>
      <c r="BD7" s="282"/>
      <c r="BE7" s="282"/>
      <c r="BF7" s="282"/>
      <c r="BG7" s="282"/>
      <c r="BH7" s="282"/>
      <c r="BI7" s="282"/>
      <c r="BJ7" s="282"/>
      <c r="BK7" s="282" t="s">
        <v>192</v>
      </c>
      <c r="BL7" s="282"/>
      <c r="BM7" s="282"/>
      <c r="BN7" s="282"/>
      <c r="BO7" s="282"/>
      <c r="BP7" s="282" t="s">
        <v>67</v>
      </c>
      <c r="BQ7" s="282"/>
      <c r="BR7" s="282" t="s">
        <v>68</v>
      </c>
      <c r="BS7" s="282"/>
      <c r="BT7" s="282"/>
      <c r="BU7" s="282"/>
      <c r="BV7" s="282" t="s">
        <v>69</v>
      </c>
      <c r="BW7" s="282"/>
      <c r="BX7" s="282"/>
      <c r="BY7" s="282"/>
      <c r="BZ7" s="282" t="s">
        <v>70</v>
      </c>
      <c r="CA7" s="282"/>
      <c r="CB7" s="282"/>
      <c r="CC7" s="325" t="s">
        <v>138</v>
      </c>
      <c r="CD7" s="302" t="s">
        <v>71</v>
      </c>
      <c r="CE7" s="329" t="s">
        <v>72</v>
      </c>
      <c r="CF7" s="329" t="s">
        <v>193</v>
      </c>
      <c r="CG7" s="329" t="s">
        <v>74</v>
      </c>
      <c r="CH7" s="329" t="s">
        <v>194</v>
      </c>
      <c r="CI7" s="331" t="s">
        <v>76</v>
      </c>
      <c r="CJ7" s="331" t="s">
        <v>77</v>
      </c>
      <c r="CK7" s="331" t="s">
        <v>78</v>
      </c>
      <c r="CL7" s="289" t="s">
        <v>175</v>
      </c>
      <c r="CM7" s="289" t="s">
        <v>181</v>
      </c>
      <c r="CN7" s="327" t="s">
        <v>81</v>
      </c>
      <c r="CO7" s="295" t="s">
        <v>82</v>
      </c>
      <c r="CP7" s="295" t="s">
        <v>83</v>
      </c>
      <c r="CQ7" s="295" t="s">
        <v>84</v>
      </c>
      <c r="CR7" s="295" t="s">
        <v>85</v>
      </c>
      <c r="CT7" s="298" t="s">
        <v>86</v>
      </c>
      <c r="CU7" s="298"/>
    </row>
    <row r="8" spans="1:99" s="208" customFormat="1" ht="21.75" customHeight="1" thickBot="1" x14ac:dyDescent="0.25">
      <c r="A8" s="321"/>
      <c r="B8" s="303"/>
      <c r="C8" s="317"/>
      <c r="D8" s="206" t="s">
        <v>88</v>
      </c>
      <c r="E8" s="206" t="s">
        <v>89</v>
      </c>
      <c r="F8" s="206" t="s">
        <v>90</v>
      </c>
      <c r="G8" s="206" t="s">
        <v>90</v>
      </c>
      <c r="H8" s="206" t="s">
        <v>90</v>
      </c>
      <c r="I8" s="206" t="s">
        <v>90</v>
      </c>
      <c r="J8" s="206" t="s">
        <v>91</v>
      </c>
      <c r="K8" s="206" t="s">
        <v>92</v>
      </c>
      <c r="L8" s="206" t="s">
        <v>93</v>
      </c>
      <c r="M8" s="206" t="s">
        <v>94</v>
      </c>
      <c r="N8" s="206" t="s">
        <v>95</v>
      </c>
      <c r="O8" s="206" t="s">
        <v>96</v>
      </c>
      <c r="P8" s="206" t="s">
        <v>97</v>
      </c>
      <c r="Q8" s="206" t="s">
        <v>98</v>
      </c>
      <c r="R8" s="206" t="s">
        <v>97</v>
      </c>
      <c r="S8" s="206" t="s">
        <v>98</v>
      </c>
      <c r="T8" s="206" t="s">
        <v>97</v>
      </c>
      <c r="U8" s="206" t="s">
        <v>98</v>
      </c>
      <c r="V8" s="206" t="s">
        <v>97</v>
      </c>
      <c r="W8" s="206" t="s">
        <v>98</v>
      </c>
      <c r="X8" s="206" t="s">
        <v>97</v>
      </c>
      <c r="Y8" s="206" t="s">
        <v>98</v>
      </c>
      <c r="Z8" s="206" t="s">
        <v>97</v>
      </c>
      <c r="AA8" s="206" t="s">
        <v>98</v>
      </c>
      <c r="AB8" s="206" t="s">
        <v>97</v>
      </c>
      <c r="AC8" s="206" t="s">
        <v>98</v>
      </c>
      <c r="AD8" s="206" t="s">
        <v>97</v>
      </c>
      <c r="AE8" s="206" t="s">
        <v>98</v>
      </c>
      <c r="AF8" s="206" t="s">
        <v>91</v>
      </c>
      <c r="AG8" s="206" t="s">
        <v>99</v>
      </c>
      <c r="AH8" s="206" t="s">
        <v>100</v>
      </c>
      <c r="AI8" s="206" t="s">
        <v>101</v>
      </c>
      <c r="AJ8" s="206" t="s">
        <v>102</v>
      </c>
      <c r="AK8" s="206" t="s">
        <v>103</v>
      </c>
      <c r="AL8" s="206" t="s">
        <v>104</v>
      </c>
      <c r="AM8" s="206" t="s">
        <v>105</v>
      </c>
      <c r="AN8" s="206" t="s">
        <v>106</v>
      </c>
      <c r="AO8" s="287"/>
      <c r="AP8" s="287"/>
      <c r="AQ8" s="287"/>
      <c r="AR8" s="287"/>
      <c r="AS8" s="206" t="s">
        <v>107</v>
      </c>
      <c r="AT8" s="206" t="s">
        <v>108</v>
      </c>
      <c r="AU8" s="206" t="s">
        <v>109</v>
      </c>
      <c r="AV8" s="206" t="s">
        <v>111</v>
      </c>
      <c r="AW8" s="206" t="s">
        <v>113</v>
      </c>
      <c r="AX8" s="206" t="s">
        <v>86</v>
      </c>
      <c r="AY8" s="206" t="s">
        <v>115</v>
      </c>
      <c r="AZ8" s="207" t="s">
        <v>116</v>
      </c>
      <c r="BA8" s="207" t="s">
        <v>117</v>
      </c>
      <c r="BB8" s="207" t="s">
        <v>118</v>
      </c>
      <c r="BC8" s="207" t="s">
        <v>91</v>
      </c>
      <c r="BD8" s="207" t="s">
        <v>97</v>
      </c>
      <c r="BE8" s="207" t="s">
        <v>98</v>
      </c>
      <c r="BF8" s="207" t="s">
        <v>195</v>
      </c>
      <c r="BG8" s="207" t="s">
        <v>120</v>
      </c>
      <c r="BH8" s="207" t="s">
        <v>121</v>
      </c>
      <c r="BI8" s="207" t="s">
        <v>122</v>
      </c>
      <c r="BJ8" s="207" t="s">
        <v>123</v>
      </c>
      <c r="BK8" s="43" t="s">
        <v>91</v>
      </c>
      <c r="BL8" s="43" t="s">
        <v>124</v>
      </c>
      <c r="BM8" s="43" t="s">
        <v>125</v>
      </c>
      <c r="BN8" s="43" t="s">
        <v>126</v>
      </c>
      <c r="BO8" s="44" t="s">
        <v>127</v>
      </c>
      <c r="BP8" s="44" t="s">
        <v>128</v>
      </c>
      <c r="BQ8" s="44" t="s">
        <v>129</v>
      </c>
      <c r="BR8" s="44" t="s">
        <v>91</v>
      </c>
      <c r="BS8" s="44" t="s">
        <v>130</v>
      </c>
      <c r="BT8" s="44" t="s">
        <v>131</v>
      </c>
      <c r="BU8" s="44" t="s">
        <v>132</v>
      </c>
      <c r="BV8" s="44" t="s">
        <v>97</v>
      </c>
      <c r="BW8" s="44" t="s">
        <v>98</v>
      </c>
      <c r="BX8" s="44" t="s">
        <v>196</v>
      </c>
      <c r="BY8" s="44" t="s">
        <v>197</v>
      </c>
      <c r="BZ8" s="44" t="s">
        <v>198</v>
      </c>
      <c r="CA8" s="44" t="s">
        <v>199</v>
      </c>
      <c r="CB8" s="44" t="s">
        <v>200</v>
      </c>
      <c r="CC8" s="326"/>
      <c r="CD8" s="303"/>
      <c r="CE8" s="330"/>
      <c r="CF8" s="330"/>
      <c r="CG8" s="330"/>
      <c r="CH8" s="330"/>
      <c r="CI8" s="314"/>
      <c r="CJ8" s="314"/>
      <c r="CK8" s="314"/>
      <c r="CL8" s="290"/>
      <c r="CM8" s="290"/>
      <c r="CN8" s="328"/>
      <c r="CO8" s="295"/>
      <c r="CP8" s="295"/>
      <c r="CQ8" s="295"/>
      <c r="CR8" s="295"/>
      <c r="CT8" s="234" t="s">
        <v>139</v>
      </c>
      <c r="CU8" s="237" t="s">
        <v>140</v>
      </c>
    </row>
    <row r="9" spans="1:99" s="1" customFormat="1" ht="13.8" thickBot="1" x14ac:dyDescent="0.3">
      <c r="A9" s="100">
        <v>7725</v>
      </c>
      <c r="B9" s="76" t="str">
        <f t="shared" ref="B9:B40" si="0">IF(AH9="","",A9&amp;"-"&amp;AH9&amp;"-"&amp;AF9)</f>
        <v>7725-300-1</v>
      </c>
      <c r="C9" s="52">
        <v>2</v>
      </c>
      <c r="D9" s="83" t="s">
        <v>268</v>
      </c>
      <c r="E9" s="83" t="s">
        <v>269</v>
      </c>
      <c r="F9" s="83" t="s">
        <v>270</v>
      </c>
      <c r="G9" s="83" t="s">
        <v>271</v>
      </c>
      <c r="H9" s="53"/>
      <c r="I9" s="70"/>
      <c r="J9" s="142"/>
      <c r="K9" s="142"/>
      <c r="L9" s="142"/>
      <c r="M9" s="143"/>
      <c r="N9" s="142"/>
      <c r="O9" s="144"/>
      <c r="P9" s="145"/>
      <c r="Q9" s="143"/>
      <c r="R9" s="143"/>
      <c r="S9" s="145"/>
      <c r="T9" s="145"/>
      <c r="U9" s="145"/>
      <c r="V9" s="146"/>
      <c r="W9" s="146"/>
      <c r="X9" s="147"/>
      <c r="Y9" s="146"/>
      <c r="Z9" s="146"/>
      <c r="AA9" s="145"/>
      <c r="AB9" s="145"/>
      <c r="AC9" s="143"/>
      <c r="AD9" s="143"/>
      <c r="AE9" s="147"/>
      <c r="AF9" s="56">
        <v>1</v>
      </c>
      <c r="AG9" s="81">
        <v>44317</v>
      </c>
      <c r="AH9" s="148" t="s">
        <v>272</v>
      </c>
      <c r="AI9" s="53" t="s">
        <v>209</v>
      </c>
      <c r="AJ9" s="53" t="s">
        <v>244</v>
      </c>
      <c r="AK9" s="149">
        <v>5.9027777777777783E-2</v>
      </c>
      <c r="AL9" s="149">
        <v>0.10069444444444443</v>
      </c>
      <c r="AM9" s="149">
        <v>0.23958333333333334</v>
      </c>
      <c r="AN9" s="149">
        <v>0.24652777777777779</v>
      </c>
      <c r="AO9" s="150">
        <f>IF(AN9&lt;AK9,(AN9+1)-AK9,AN9-AK9)</f>
        <v>0.1875</v>
      </c>
      <c r="AP9" s="250">
        <f>IF(AM9&lt;AL9,(AM9+1)-AL9,AM9-AL9)</f>
        <v>0.1388888888888889</v>
      </c>
      <c r="AQ9" s="151">
        <f>IF(AP9&lt;&gt;0,1,"")</f>
        <v>1</v>
      </c>
      <c r="AR9" s="63">
        <f>IF(AK9&lt;&gt;0,AK9-(6/24)+1440,"")</f>
        <v>1439.8090277777778</v>
      </c>
      <c r="AS9" s="66">
        <v>15.4</v>
      </c>
      <c r="AT9" s="152"/>
      <c r="AU9" s="152"/>
      <c r="AV9" s="66">
        <v>23</v>
      </c>
      <c r="AW9" s="88">
        <v>7</v>
      </c>
      <c r="AX9" s="51">
        <v>76291</v>
      </c>
      <c r="AY9" s="65">
        <f>AX9*0.0004536</f>
        <v>34.605597600000003</v>
      </c>
      <c r="AZ9" s="66"/>
      <c r="BA9" s="68"/>
      <c r="BB9" s="68"/>
      <c r="BC9" s="69"/>
      <c r="BD9" s="70"/>
      <c r="BE9" s="70"/>
      <c r="BF9" s="70"/>
      <c r="BG9" s="70"/>
      <c r="BH9" s="71"/>
      <c r="BI9" s="71"/>
      <c r="BJ9" s="71"/>
      <c r="BK9" s="72"/>
      <c r="BL9" s="73"/>
      <c r="BM9" s="73"/>
      <c r="BN9" s="73"/>
      <c r="BO9" s="74"/>
      <c r="BP9" s="75"/>
      <c r="BQ9" s="74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215">
        <v>31.190999999999999</v>
      </c>
      <c r="CE9" s="51">
        <v>18959</v>
      </c>
      <c r="CF9" s="153">
        <f>((CE9)*0.8)/1000</f>
        <v>15.167200000000001</v>
      </c>
      <c r="CG9" s="51"/>
      <c r="CH9" s="153">
        <f>(((CG9*3.8)*(0.8))/1000)</f>
        <v>0</v>
      </c>
      <c r="CI9" s="154">
        <f>IF(A9="","",IF(CF9=0,CH9,CF9))</f>
        <v>15.167200000000001</v>
      </c>
      <c r="CJ9" s="154">
        <f>IF(A9="","",(CK9/$AY$4))</f>
        <v>4989.1123392810287</v>
      </c>
      <c r="CK9" s="154">
        <f>IF(A9="","",IF(CE9="",(CG9*$AY$4),CE9))</f>
        <v>18959</v>
      </c>
      <c r="CL9" s="64">
        <f>CI9-AS9</f>
        <v>-0.23279999999999923</v>
      </c>
      <c r="CM9" s="153">
        <f>AV9-AW9</f>
        <v>16</v>
      </c>
      <c r="CN9" s="155" t="s">
        <v>334</v>
      </c>
      <c r="CO9" s="199">
        <v>44316</v>
      </c>
      <c r="CP9" s="200">
        <v>0.81597222222222221</v>
      </c>
      <c r="CQ9" s="200">
        <v>0.85069444444444453</v>
      </c>
      <c r="CR9" s="201" t="s">
        <v>523</v>
      </c>
      <c r="CT9" s="228" t="s">
        <v>697</v>
      </c>
      <c r="CU9" s="228"/>
    </row>
    <row r="10" spans="1:99" s="1" customFormat="1" ht="13.8" hidden="1" thickBot="1" x14ac:dyDescent="0.3">
      <c r="A10" s="100"/>
      <c r="B10" s="76" t="str">
        <f t="shared" si="0"/>
        <v/>
      </c>
      <c r="C10" s="77"/>
      <c r="D10" s="83"/>
      <c r="E10" s="83"/>
      <c r="F10" s="83"/>
      <c r="G10" s="83"/>
      <c r="H10" s="76"/>
      <c r="I10" s="76"/>
      <c r="J10" s="156"/>
      <c r="K10" s="156"/>
      <c r="L10" s="156"/>
      <c r="M10" s="157"/>
      <c r="N10" s="156"/>
      <c r="O10" s="158"/>
      <c r="P10" s="159"/>
      <c r="Q10" s="157"/>
      <c r="R10" s="157"/>
      <c r="S10" s="159"/>
      <c r="T10" s="159"/>
      <c r="U10" s="159"/>
      <c r="V10" s="160"/>
      <c r="W10" s="160"/>
      <c r="X10" s="161"/>
      <c r="Y10" s="162"/>
      <c r="Z10" s="162"/>
      <c r="AA10" s="159"/>
      <c r="AB10" s="159"/>
      <c r="AC10" s="157"/>
      <c r="AD10" s="157"/>
      <c r="AE10" s="161"/>
      <c r="AF10" s="80">
        <v>2</v>
      </c>
      <c r="AG10" s="81"/>
      <c r="AH10" s="82"/>
      <c r="AI10" s="83"/>
      <c r="AJ10" s="83"/>
      <c r="AK10" s="84"/>
      <c r="AL10" s="84"/>
      <c r="AM10" s="84"/>
      <c r="AN10" s="84"/>
      <c r="AO10" s="163">
        <f>IF(AN10&lt;AK10,(AN10+1)-AK10,AN10-AK10)</f>
        <v>0</v>
      </c>
      <c r="AP10" s="163">
        <f>IF(AM10&lt;AL10,(AM10+1)-AL10,AM10-AL10)</f>
        <v>0</v>
      </c>
      <c r="AQ10" s="164" t="str">
        <f>IF(AP10&lt;&gt;0,1,"")</f>
        <v/>
      </c>
      <c r="AR10" s="87" t="str">
        <f>IF(AK10&lt;&gt;0,AK10-(6/24)+1440,"")</f>
        <v/>
      </c>
      <c r="AS10" s="88"/>
      <c r="AT10" s="165"/>
      <c r="AU10" s="165"/>
      <c r="AV10" s="88"/>
      <c r="AW10" s="88"/>
      <c r="AX10" s="90"/>
      <c r="AY10" s="89">
        <f>AX10*0.0004536</f>
        <v>0</v>
      </c>
      <c r="AZ10" s="88"/>
      <c r="BA10" s="92"/>
      <c r="BB10" s="92"/>
      <c r="BC10" s="80"/>
      <c r="BD10" s="93"/>
      <c r="BE10" s="93"/>
      <c r="BF10" s="93"/>
      <c r="BG10" s="93"/>
      <c r="BH10" s="94"/>
      <c r="BI10" s="94"/>
      <c r="BJ10" s="94"/>
      <c r="BK10" s="95"/>
      <c r="BL10" s="96"/>
      <c r="BM10" s="96"/>
      <c r="BN10" s="96"/>
      <c r="BO10" s="97"/>
      <c r="BP10" s="98"/>
      <c r="BQ10" s="97"/>
      <c r="BR10" s="76"/>
      <c r="BS10" s="76"/>
      <c r="BT10" s="76"/>
      <c r="BU10" s="76"/>
      <c r="BV10" s="76"/>
      <c r="BW10" s="76"/>
      <c r="BX10" s="76"/>
      <c r="BY10" s="76"/>
      <c r="BZ10" s="76"/>
      <c r="CA10" s="76"/>
      <c r="CB10" s="76"/>
      <c r="CC10" s="76"/>
      <c r="CD10" s="212"/>
      <c r="CE10" s="76"/>
      <c r="CF10" s="166">
        <f>((CE10)*0.8)/1000</f>
        <v>0</v>
      </c>
      <c r="CG10" s="76"/>
      <c r="CH10" s="166">
        <f>(((CG10*3.8)*(0.8))/1000)</f>
        <v>0</v>
      </c>
      <c r="CI10" s="167" t="str">
        <f>IF(A10="","",IF(CF10=0,CH10,CF10))</f>
        <v/>
      </c>
      <c r="CJ10" s="167" t="str">
        <f>IF(A10="","",(CK10/$AY$4))</f>
        <v/>
      </c>
      <c r="CK10" s="167" t="str">
        <f>IF(A10="","",IF(CE10="",(CG10*$AY$4),CE10))</f>
        <v/>
      </c>
      <c r="CL10" s="99"/>
      <c r="CM10" s="166">
        <f>AV10-AW10</f>
        <v>0</v>
      </c>
      <c r="CN10" s="168"/>
      <c r="CO10" s="81"/>
      <c r="CP10" s="192"/>
      <c r="CQ10" s="192"/>
      <c r="CR10" s="169"/>
      <c r="CT10" s="83"/>
      <c r="CU10" s="76"/>
    </row>
    <row r="11" spans="1:99" s="1" customFormat="1" ht="13.8" hidden="1" thickBot="1" x14ac:dyDescent="0.3">
      <c r="A11" s="100"/>
      <c r="B11" s="76" t="str">
        <f t="shared" si="0"/>
        <v/>
      </c>
      <c r="C11" s="77"/>
      <c r="D11" s="83"/>
      <c r="E11" s="83"/>
      <c r="F11" s="83"/>
      <c r="G11" s="83"/>
      <c r="H11" s="76"/>
      <c r="I11" s="76"/>
      <c r="J11" s="156"/>
      <c r="K11" s="156"/>
      <c r="L11" s="156"/>
      <c r="M11" s="157"/>
      <c r="N11" s="156"/>
      <c r="O11" s="158"/>
      <c r="P11" s="159"/>
      <c r="Q11" s="157"/>
      <c r="R11" s="157"/>
      <c r="S11" s="159"/>
      <c r="T11" s="159"/>
      <c r="U11" s="159"/>
      <c r="V11" s="160"/>
      <c r="W11" s="160"/>
      <c r="X11" s="161"/>
      <c r="Y11" s="162"/>
      <c r="Z11" s="162"/>
      <c r="AA11" s="159"/>
      <c r="AB11" s="159"/>
      <c r="AC11" s="157"/>
      <c r="AD11" s="157"/>
      <c r="AE11" s="161"/>
      <c r="AF11" s="80">
        <v>3</v>
      </c>
      <c r="AG11" s="81"/>
      <c r="AH11" s="82"/>
      <c r="AI11" s="83"/>
      <c r="AJ11" s="83"/>
      <c r="AK11" s="84"/>
      <c r="AL11" s="84"/>
      <c r="AM11" s="84"/>
      <c r="AN11" s="84"/>
      <c r="AO11" s="163">
        <f>IF(AN11&lt;AK11,(AN11+1)-AK11,AN11-AK11)</f>
        <v>0</v>
      </c>
      <c r="AP11" s="163">
        <f>IF(AM11&lt;AL11,(AM11+1)-AL11,AM11-AL11)</f>
        <v>0</v>
      </c>
      <c r="AQ11" s="164" t="str">
        <f>IF(AP11&lt;&gt;0,1,"")</f>
        <v/>
      </c>
      <c r="AR11" s="87" t="str">
        <f>IF(AK11&lt;&gt;0,AK11-(6/24)+1440,"")</f>
        <v/>
      </c>
      <c r="AS11" s="88"/>
      <c r="AT11" s="89"/>
      <c r="AU11" s="89"/>
      <c r="AV11" s="88"/>
      <c r="AW11" s="88"/>
      <c r="AX11" s="90"/>
      <c r="AY11" s="89">
        <f>AX11*0.0004536</f>
        <v>0</v>
      </c>
      <c r="AZ11" s="88"/>
      <c r="BA11" s="92"/>
      <c r="BB11" s="92"/>
      <c r="BC11" s="80"/>
      <c r="BD11" s="93"/>
      <c r="BE11" s="93"/>
      <c r="BF11" s="93"/>
      <c r="BG11" s="93"/>
      <c r="BH11" s="94"/>
      <c r="BI11" s="94"/>
      <c r="BJ11" s="94"/>
      <c r="BK11" s="95"/>
      <c r="BL11" s="96"/>
      <c r="BM11" s="96"/>
      <c r="BN11" s="96"/>
      <c r="BO11" s="97"/>
      <c r="BP11" s="98"/>
      <c r="BQ11" s="97"/>
      <c r="BR11" s="76"/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212"/>
      <c r="CE11" s="76"/>
      <c r="CF11" s="166">
        <f>((CE11)*0.8)/1000</f>
        <v>0</v>
      </c>
      <c r="CG11" s="76"/>
      <c r="CH11" s="166">
        <f>(((CG11*3.8)*(0.8))/1000)</f>
        <v>0</v>
      </c>
      <c r="CI11" s="167" t="str">
        <f>IF(A11="","",IF(CF11=0,CH11,CF11))</f>
        <v/>
      </c>
      <c r="CJ11" s="167" t="str">
        <f>IF(A11="","",(CK11/$AY$4))</f>
        <v/>
      </c>
      <c r="CK11" s="167" t="str">
        <f>IF(A11="","",IF(CE11="",(CG11*$AY$4),CE11))</f>
        <v/>
      </c>
      <c r="CL11" s="99"/>
      <c r="CM11" s="166">
        <f>AV11-AW11</f>
        <v>0</v>
      </c>
      <c r="CN11" s="83"/>
      <c r="CO11" s="81"/>
      <c r="CP11" s="192"/>
      <c r="CQ11" s="192"/>
      <c r="CR11" s="169"/>
      <c r="CT11" s="83"/>
      <c r="CU11" s="101"/>
    </row>
    <row r="12" spans="1:99" s="1" customFormat="1" ht="13.8" hidden="1" thickBot="1" x14ac:dyDescent="0.3">
      <c r="A12" s="100"/>
      <c r="B12" s="76" t="str">
        <f t="shared" si="0"/>
        <v/>
      </c>
      <c r="C12" s="77"/>
      <c r="D12" s="83"/>
      <c r="E12" s="83"/>
      <c r="F12" s="83"/>
      <c r="G12" s="83"/>
      <c r="H12" s="76"/>
      <c r="I12" s="76"/>
      <c r="J12" s="156"/>
      <c r="K12" s="156"/>
      <c r="L12" s="156"/>
      <c r="M12" s="157"/>
      <c r="N12" s="156"/>
      <c r="O12" s="158"/>
      <c r="P12" s="159"/>
      <c r="Q12" s="157"/>
      <c r="R12" s="157"/>
      <c r="S12" s="159"/>
      <c r="T12" s="159"/>
      <c r="U12" s="159"/>
      <c r="V12" s="160"/>
      <c r="W12" s="160"/>
      <c r="X12" s="161"/>
      <c r="Y12" s="162"/>
      <c r="Z12" s="162"/>
      <c r="AA12" s="159"/>
      <c r="AB12" s="159"/>
      <c r="AC12" s="157"/>
      <c r="AD12" s="157"/>
      <c r="AE12" s="161"/>
      <c r="AF12" s="102">
        <v>4</v>
      </c>
      <c r="AG12" s="103"/>
      <c r="AH12" s="104"/>
      <c r="AI12" s="107"/>
      <c r="AJ12" s="106"/>
      <c r="AK12" s="107"/>
      <c r="AL12" s="107"/>
      <c r="AM12" s="107"/>
      <c r="AN12" s="107"/>
      <c r="AO12" s="170">
        <f>IF(AN12&lt;AK12,(AN12+1)-AK12,AN12-AK12)</f>
        <v>0</v>
      </c>
      <c r="AP12" s="170">
        <f>IF(AM12&lt;AL12,(AM12+1)-AL12,AM12-AL12)</f>
        <v>0</v>
      </c>
      <c r="AQ12" s="171" t="str">
        <f>IF(AP12&lt;&gt;0,1,"")</f>
        <v/>
      </c>
      <c r="AR12" s="110" t="str">
        <f>IF(AK12&lt;&gt;0,AK12-(6/24)+1440,"")</f>
        <v/>
      </c>
      <c r="AS12" s="111"/>
      <c r="AT12" s="112"/>
      <c r="AU12" s="112"/>
      <c r="AV12" s="111"/>
      <c r="AW12" s="111"/>
      <c r="AX12" s="113"/>
      <c r="AY12" s="112">
        <f>AX12*0.0004536</f>
        <v>0</v>
      </c>
      <c r="AZ12" s="111"/>
      <c r="BA12" s="115"/>
      <c r="BB12" s="115"/>
      <c r="BC12" s="102"/>
      <c r="BD12" s="116"/>
      <c r="BE12" s="116"/>
      <c r="BF12" s="116"/>
      <c r="BG12" s="116"/>
      <c r="BH12" s="117"/>
      <c r="BI12" s="117"/>
      <c r="BJ12" s="117"/>
      <c r="BK12" s="118"/>
      <c r="BL12" s="119"/>
      <c r="BM12" s="119"/>
      <c r="BN12" s="119"/>
      <c r="BO12" s="120"/>
      <c r="BP12" s="121"/>
      <c r="BQ12" s="120"/>
      <c r="BR12" s="122"/>
      <c r="BS12" s="122"/>
      <c r="BT12" s="122"/>
      <c r="BU12" s="122"/>
      <c r="BV12" s="122"/>
      <c r="BW12" s="122"/>
      <c r="BX12" s="122"/>
      <c r="BY12" s="122"/>
      <c r="BZ12" s="122"/>
      <c r="CA12" s="122"/>
      <c r="CB12" s="122"/>
      <c r="CC12" s="122"/>
      <c r="CD12" s="213"/>
      <c r="CE12" s="122"/>
      <c r="CF12" s="172">
        <f>((CE12)*0.8)/1000</f>
        <v>0</v>
      </c>
      <c r="CG12" s="122"/>
      <c r="CH12" s="172">
        <f>(((CG12*3.8)*(0.8))/1000)</f>
        <v>0</v>
      </c>
      <c r="CI12" s="173" t="str">
        <f>IF(A12="","",IF(CF12=0,CH12,CF12))</f>
        <v/>
      </c>
      <c r="CJ12" s="173" t="str">
        <f>IF(A12="","",(CK12/$AY$4))</f>
        <v/>
      </c>
      <c r="CK12" s="173" t="str">
        <f>IF(A12="","",IF(CE12="",(CG12*$AY$4),CE12))</f>
        <v/>
      </c>
      <c r="CL12" s="123"/>
      <c r="CM12" s="172">
        <f>AV12-AW12</f>
        <v>0</v>
      </c>
      <c r="CN12" s="122"/>
      <c r="CO12" s="202"/>
      <c r="CP12" s="203"/>
      <c r="CQ12" s="203"/>
      <c r="CR12" s="204"/>
      <c r="CT12" s="76"/>
      <c r="CU12" s="76"/>
    </row>
    <row r="13" spans="1:99" s="1" customFormat="1" ht="13.8" hidden="1" thickBot="1" x14ac:dyDescent="0.3">
      <c r="A13" s="124"/>
      <c r="B13" s="125" t="str">
        <f t="shared" si="0"/>
        <v/>
      </c>
      <c r="C13" s="126"/>
      <c r="D13" s="127"/>
      <c r="E13" s="127"/>
      <c r="F13" s="127"/>
      <c r="G13" s="127"/>
      <c r="H13" s="127"/>
      <c r="I13" s="128"/>
      <c r="J13" s="174"/>
      <c r="K13" s="174"/>
      <c r="L13" s="174"/>
      <c r="M13" s="175"/>
      <c r="N13" s="174"/>
      <c r="O13" s="176"/>
      <c r="P13" s="177"/>
      <c r="Q13" s="175"/>
      <c r="R13" s="175"/>
      <c r="S13" s="177"/>
      <c r="T13" s="177"/>
      <c r="U13" s="177"/>
      <c r="V13" s="178"/>
      <c r="W13" s="178"/>
      <c r="X13" s="179"/>
      <c r="Y13" s="180"/>
      <c r="Z13" s="180"/>
      <c r="AA13" s="177"/>
      <c r="AB13" s="177"/>
      <c r="AC13" s="175"/>
      <c r="AD13" s="175"/>
      <c r="AE13" s="181"/>
      <c r="AF13" s="238" t="s">
        <v>141</v>
      </c>
      <c r="AG13" s="239"/>
      <c r="AH13" s="182"/>
      <c r="AI13" s="132"/>
      <c r="AJ13" s="132"/>
      <c r="AK13" s="132"/>
      <c r="AL13" s="132"/>
      <c r="AM13" s="132"/>
      <c r="AN13" s="133"/>
      <c r="AO13" s="133">
        <f>SUM(AO9:AO12)</f>
        <v>0.1875</v>
      </c>
      <c r="AP13" s="133">
        <f>SUM(AP9:AP12)</f>
        <v>0.1388888888888889</v>
      </c>
      <c r="AQ13" s="134">
        <f>SUM(AQ9:AQ12)</f>
        <v>1</v>
      </c>
      <c r="AR13" s="134"/>
      <c r="AS13" s="135"/>
      <c r="AT13" s="135"/>
      <c r="AU13" s="135"/>
      <c r="AV13" s="135"/>
      <c r="AW13" s="135"/>
      <c r="AX13" s="136"/>
      <c r="AY13" s="135"/>
      <c r="AZ13" s="183"/>
      <c r="BA13" s="184"/>
      <c r="BB13" s="184"/>
      <c r="BC13" s="185"/>
      <c r="BD13" s="185"/>
      <c r="BE13" s="185"/>
      <c r="BF13" s="186"/>
      <c r="BG13" s="186"/>
      <c r="BH13" s="186"/>
      <c r="BI13" s="186"/>
      <c r="BJ13" s="186"/>
      <c r="BK13" s="187"/>
      <c r="BL13" s="187"/>
      <c r="BM13" s="187"/>
      <c r="BN13" s="187"/>
      <c r="BO13" s="188"/>
      <c r="BP13" s="188"/>
      <c r="BQ13" s="188"/>
      <c r="BR13" s="189"/>
      <c r="BS13" s="189"/>
      <c r="BT13" s="189"/>
      <c r="BU13" s="189"/>
      <c r="BV13" s="189"/>
      <c r="BW13" s="189"/>
      <c r="BX13" s="189"/>
      <c r="BY13" s="189"/>
      <c r="BZ13" s="189"/>
      <c r="CA13" s="189"/>
      <c r="CB13" s="189"/>
      <c r="CC13" s="189"/>
      <c r="CD13" s="214"/>
      <c r="CE13" s="132"/>
      <c r="CF13" s="135"/>
      <c r="CG13" s="132"/>
      <c r="CH13" s="135">
        <f>SUM(CH9:CH12)</f>
        <v>0</v>
      </c>
      <c r="CI13" s="190">
        <f>SUM(CI9:CI12)</f>
        <v>15.167200000000001</v>
      </c>
      <c r="CJ13" s="190">
        <f>SUM(CJ9:CJ12)</f>
        <v>4989.1123392810287</v>
      </c>
      <c r="CK13" s="190">
        <f>SUM(CK9:CK12)</f>
        <v>18959</v>
      </c>
      <c r="CL13" s="191"/>
      <c r="CM13" s="135">
        <f>SUM(CM9:CM12)</f>
        <v>16</v>
      </c>
      <c r="CN13" s="132"/>
      <c r="CO13" s="132"/>
      <c r="CP13" s="132"/>
      <c r="CQ13" s="132"/>
      <c r="CR13" s="141"/>
      <c r="CT13" s="214"/>
      <c r="CU13" s="214"/>
    </row>
    <row r="14" spans="1:99" s="1" customFormat="1" x14ac:dyDescent="0.25">
      <c r="A14" s="100">
        <v>7726</v>
      </c>
      <c r="B14" s="76" t="str">
        <f t="shared" si="0"/>
        <v>7726-2301-1</v>
      </c>
      <c r="C14" s="52">
        <v>2</v>
      </c>
      <c r="D14" s="83" t="s">
        <v>335</v>
      </c>
      <c r="E14" s="83" t="s">
        <v>269</v>
      </c>
      <c r="F14" s="83" t="s">
        <v>336</v>
      </c>
      <c r="G14" s="83"/>
      <c r="H14" s="53"/>
      <c r="I14" s="70"/>
      <c r="J14" s="142"/>
      <c r="K14" s="142"/>
      <c r="L14" s="142"/>
      <c r="M14" s="143"/>
      <c r="N14" s="142"/>
      <c r="O14" s="144"/>
      <c r="P14" s="145"/>
      <c r="Q14" s="143"/>
      <c r="R14" s="143"/>
      <c r="S14" s="145"/>
      <c r="T14" s="145"/>
      <c r="U14" s="145"/>
      <c r="V14" s="146"/>
      <c r="W14" s="146"/>
      <c r="X14" s="147"/>
      <c r="Y14" s="146"/>
      <c r="Z14" s="146"/>
      <c r="AA14" s="145"/>
      <c r="AB14" s="145"/>
      <c r="AC14" s="143"/>
      <c r="AD14" s="143"/>
      <c r="AE14" s="147"/>
      <c r="AF14" s="56">
        <v>1</v>
      </c>
      <c r="AG14" s="81">
        <v>44318</v>
      </c>
      <c r="AH14" s="148" t="s">
        <v>337</v>
      </c>
      <c r="AI14" s="53" t="s">
        <v>244</v>
      </c>
      <c r="AJ14" s="53" t="s">
        <v>330</v>
      </c>
      <c r="AK14" s="149">
        <v>0.76388888888888884</v>
      </c>
      <c r="AL14" s="149">
        <v>0.77777777777777779</v>
      </c>
      <c r="AM14" s="149">
        <v>0.88263888888888886</v>
      </c>
      <c r="AN14" s="149">
        <v>0.89236111111111116</v>
      </c>
      <c r="AO14" s="150">
        <f>IF(AN14&lt;AK14,(AN14+1)-AK14,AN14-AK14)</f>
        <v>0.12847222222222232</v>
      </c>
      <c r="AP14" s="150">
        <f>IF(AM14&lt;AL14,(AM14+1)-AL14,AM14-AL14)</f>
        <v>0.10486111111111107</v>
      </c>
      <c r="AQ14" s="151">
        <f>IF(AP14&lt;&gt;0,1,"")</f>
        <v>1</v>
      </c>
      <c r="AR14" s="63">
        <f>IF(AK14&lt;&gt;0,AK14-(6/24)+1440,"")</f>
        <v>1440.5138888888889</v>
      </c>
      <c r="AS14" s="66">
        <v>2.2000000000000002</v>
      </c>
      <c r="AT14" s="152"/>
      <c r="AU14" s="152"/>
      <c r="AV14" s="251">
        <v>21.8</v>
      </c>
      <c r="AW14" s="88">
        <v>8.3000000000000007</v>
      </c>
      <c r="AX14" s="51">
        <v>95700</v>
      </c>
      <c r="AY14" s="65">
        <f>AX14*0.0004536</f>
        <v>43.409520000000001</v>
      </c>
      <c r="AZ14" s="66"/>
      <c r="BA14" s="68"/>
      <c r="BB14" s="68"/>
      <c r="BC14" s="69"/>
      <c r="BD14" s="70"/>
      <c r="BE14" s="70"/>
      <c r="BF14" s="70"/>
      <c r="BG14" s="70"/>
      <c r="BH14" s="71"/>
      <c r="BI14" s="71"/>
      <c r="BJ14" s="71"/>
      <c r="BK14" s="72"/>
      <c r="BL14" s="73"/>
      <c r="BM14" s="73"/>
      <c r="BN14" s="73"/>
      <c r="BO14" s="74"/>
      <c r="BP14" s="75"/>
      <c r="BQ14" s="74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215">
        <v>41.397300000000001</v>
      </c>
      <c r="CE14" s="51"/>
      <c r="CF14" s="153">
        <f>((CE14)*0.8)/1000</f>
        <v>0</v>
      </c>
      <c r="CG14" s="51">
        <v>734</v>
      </c>
      <c r="CH14" s="153">
        <f>(((CG14*3.8)*(0.8))/1000)</f>
        <v>2.23136</v>
      </c>
      <c r="CI14" s="154">
        <f>IF(A14="","",IF(CF14=0,CH14,CF14))</f>
        <v>2.23136</v>
      </c>
      <c r="CJ14" s="154">
        <f>IF(A14="","",(CK14/$AY$4))</f>
        <v>733.99999999999989</v>
      </c>
      <c r="CK14" s="154">
        <f>IF(A14="","",IF(CE14="",(CG14*$AY$4),CE14))</f>
        <v>2789.254892184968</v>
      </c>
      <c r="CL14" s="64">
        <f>CI14-AS14</f>
        <v>3.1359999999999832E-2</v>
      </c>
      <c r="CM14" s="153">
        <f>AV14-AW14</f>
        <v>13.5</v>
      </c>
      <c r="CN14" s="155" t="s">
        <v>526</v>
      </c>
      <c r="CO14" s="199"/>
      <c r="CP14" s="200"/>
      <c r="CQ14" s="200"/>
      <c r="CR14" s="201"/>
      <c r="CT14" s="228" t="s">
        <v>697</v>
      </c>
      <c r="CU14" s="228"/>
    </row>
    <row r="15" spans="1:99" s="1" customFormat="1" ht="13.8" thickBot="1" x14ac:dyDescent="0.3">
      <c r="A15" s="100">
        <v>7726</v>
      </c>
      <c r="B15" s="76" t="str">
        <f t="shared" si="0"/>
        <v>7726-2300-2</v>
      </c>
      <c r="C15" s="77">
        <v>2</v>
      </c>
      <c r="D15" s="83" t="s">
        <v>335</v>
      </c>
      <c r="E15" s="83" t="s">
        <v>269</v>
      </c>
      <c r="F15" s="83" t="s">
        <v>336</v>
      </c>
      <c r="G15" s="83"/>
      <c r="H15" s="76"/>
      <c r="I15" s="76"/>
      <c r="J15" s="156"/>
      <c r="K15" s="156"/>
      <c r="L15" s="156"/>
      <c r="M15" s="157"/>
      <c r="N15" s="156"/>
      <c r="O15" s="158"/>
      <c r="P15" s="159"/>
      <c r="Q15" s="157"/>
      <c r="R15" s="157"/>
      <c r="S15" s="159"/>
      <c r="T15" s="159"/>
      <c r="U15" s="159"/>
      <c r="V15" s="160"/>
      <c r="W15" s="160"/>
      <c r="X15" s="161"/>
      <c r="Y15" s="162"/>
      <c r="Z15" s="162"/>
      <c r="AA15" s="159"/>
      <c r="AB15" s="159"/>
      <c r="AC15" s="157"/>
      <c r="AD15" s="157"/>
      <c r="AE15" s="161"/>
      <c r="AF15" s="80">
        <v>2</v>
      </c>
      <c r="AG15" s="81">
        <v>44319</v>
      </c>
      <c r="AH15" s="82" t="s">
        <v>338</v>
      </c>
      <c r="AI15" s="83" t="s">
        <v>330</v>
      </c>
      <c r="AJ15" s="83" t="s">
        <v>244</v>
      </c>
      <c r="AK15" s="84">
        <v>0.1076388888888889</v>
      </c>
      <c r="AL15" s="84">
        <v>0.12013888888888889</v>
      </c>
      <c r="AM15" s="84">
        <v>0.24513888888888888</v>
      </c>
      <c r="AN15" s="84">
        <v>0.25694444444444448</v>
      </c>
      <c r="AO15" s="163">
        <f>IF(AN15&lt;AK15,(AN15+1)-AK15,AN15-AK15)</f>
        <v>0.14930555555555558</v>
      </c>
      <c r="AP15" s="163">
        <f>IF(AM15&lt;AL15,(AM15+1)-AL15,AM15-AL15)</f>
        <v>0.12499999999999999</v>
      </c>
      <c r="AQ15" s="164">
        <f>IF(AP15&lt;&gt;0,1,"")</f>
        <v>1</v>
      </c>
      <c r="AR15" s="87">
        <f>IF(AK15&lt;&gt;0,AK15-(6/24)+1440,"")</f>
        <v>1439.8576388888889</v>
      </c>
      <c r="AS15" s="88">
        <v>14.5</v>
      </c>
      <c r="AT15" s="165"/>
      <c r="AU15" s="165"/>
      <c r="AV15" s="88">
        <v>22.3</v>
      </c>
      <c r="AW15" s="88">
        <v>7.1</v>
      </c>
      <c r="AX15" s="90" t="s">
        <v>339</v>
      </c>
      <c r="AY15" s="89">
        <f>AX15*0.0004536</f>
        <v>35.383975200000002</v>
      </c>
      <c r="AZ15" s="88"/>
      <c r="BA15" s="92"/>
      <c r="BB15" s="92"/>
      <c r="BC15" s="80"/>
      <c r="BD15" s="93"/>
      <c r="BE15" s="93"/>
      <c r="BF15" s="93"/>
      <c r="BG15" s="93"/>
      <c r="BH15" s="94"/>
      <c r="BI15" s="94"/>
      <c r="BJ15" s="94"/>
      <c r="BK15" s="95"/>
      <c r="BL15" s="96"/>
      <c r="BM15" s="96"/>
      <c r="BN15" s="96"/>
      <c r="BO15" s="97"/>
      <c r="BP15" s="98"/>
      <c r="BQ15" s="97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212">
        <v>33.04</v>
      </c>
      <c r="CE15" s="76">
        <v>18208</v>
      </c>
      <c r="CF15" s="166">
        <f>((CE15)*0.8)/1000</f>
        <v>14.566400000000002</v>
      </c>
      <c r="CG15" s="76"/>
      <c r="CH15" s="166">
        <f>(((CG15*3.8)*(0.8))/1000)</f>
        <v>0</v>
      </c>
      <c r="CI15" s="167">
        <f>IF(A15="","",IF(CF15=0,CH15,CF15))</f>
        <v>14.566400000000002</v>
      </c>
      <c r="CJ15" s="167">
        <f>IF(A15="","",(CK15/$AY$4))</f>
        <v>4791.4846496982418</v>
      </c>
      <c r="CK15" s="167">
        <f>IF(A15="","",IF(CE15="",(CG15*$AY$4),CE15))</f>
        <v>18208</v>
      </c>
      <c r="CL15" s="99">
        <f>CI15-AS15</f>
        <v>6.6400000000001569E-2</v>
      </c>
      <c r="CM15" s="166">
        <f>AV15-AW15</f>
        <v>15.200000000000001</v>
      </c>
      <c r="CN15" s="168"/>
      <c r="CO15" s="81"/>
      <c r="CP15" s="192"/>
      <c r="CQ15" s="192"/>
      <c r="CR15" s="169"/>
      <c r="CT15" s="83" t="s">
        <v>697</v>
      </c>
      <c r="CU15" s="76"/>
    </row>
    <row r="16" spans="1:99" s="1" customFormat="1" ht="13.8" hidden="1" thickBot="1" x14ac:dyDescent="0.3">
      <c r="A16" s="100"/>
      <c r="B16" s="76" t="str">
        <f t="shared" si="0"/>
        <v/>
      </c>
      <c r="C16" s="77"/>
      <c r="D16" s="83"/>
      <c r="E16" s="83"/>
      <c r="F16" s="83"/>
      <c r="G16" s="83"/>
      <c r="H16" s="76"/>
      <c r="I16" s="76"/>
      <c r="J16" s="156"/>
      <c r="K16" s="156"/>
      <c r="L16" s="156"/>
      <c r="M16" s="157"/>
      <c r="N16" s="156"/>
      <c r="O16" s="158"/>
      <c r="P16" s="159"/>
      <c r="Q16" s="157"/>
      <c r="R16" s="157"/>
      <c r="S16" s="159"/>
      <c r="T16" s="159"/>
      <c r="U16" s="159"/>
      <c r="V16" s="160"/>
      <c r="W16" s="160"/>
      <c r="X16" s="161"/>
      <c r="Y16" s="162"/>
      <c r="Z16" s="162"/>
      <c r="AA16" s="159"/>
      <c r="AB16" s="159"/>
      <c r="AC16" s="157"/>
      <c r="AD16" s="157"/>
      <c r="AE16" s="161"/>
      <c r="AF16" s="80">
        <v>3</v>
      </c>
      <c r="AG16" s="81"/>
      <c r="AH16" s="82"/>
      <c r="AI16" s="83"/>
      <c r="AJ16" s="83"/>
      <c r="AK16" s="84"/>
      <c r="AL16" s="84"/>
      <c r="AM16" s="84"/>
      <c r="AN16" s="84"/>
      <c r="AO16" s="163">
        <f>IF(AN16&lt;AK16,(AN16+1)-AK16,AN16-AK16)</f>
        <v>0</v>
      </c>
      <c r="AP16" s="163">
        <f>IF(AM16&lt;AL16,(AM16+1)-AL16,AM16-AL16)</f>
        <v>0</v>
      </c>
      <c r="AQ16" s="164" t="str">
        <f>IF(AP16&lt;&gt;0,1,"")</f>
        <v/>
      </c>
      <c r="AR16" s="87" t="str">
        <f>IF(AK16&lt;&gt;0,AK16-(6/24)+1440,"")</f>
        <v/>
      </c>
      <c r="AS16" s="88"/>
      <c r="AT16" s="89"/>
      <c r="AU16" s="89"/>
      <c r="AV16" s="88"/>
      <c r="AW16" s="88"/>
      <c r="AX16" s="90"/>
      <c r="AY16" s="89">
        <f>AX16*0.0004536</f>
        <v>0</v>
      </c>
      <c r="AZ16" s="88"/>
      <c r="BA16" s="92"/>
      <c r="BB16" s="92"/>
      <c r="BC16" s="80"/>
      <c r="BD16" s="93"/>
      <c r="BE16" s="93"/>
      <c r="BF16" s="93"/>
      <c r="BG16" s="93"/>
      <c r="BH16" s="94"/>
      <c r="BI16" s="94"/>
      <c r="BJ16" s="94"/>
      <c r="BK16" s="95"/>
      <c r="BL16" s="96"/>
      <c r="BM16" s="96"/>
      <c r="BN16" s="96"/>
      <c r="BO16" s="97"/>
      <c r="BP16" s="98"/>
      <c r="BQ16" s="97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76"/>
      <c r="CD16" s="212"/>
      <c r="CE16" s="76"/>
      <c r="CF16" s="166">
        <f>((CE16)*0.8)/1000</f>
        <v>0</v>
      </c>
      <c r="CG16" s="76"/>
      <c r="CH16" s="166">
        <f>(((CG16*3.8)*(0.8))/1000)</f>
        <v>0</v>
      </c>
      <c r="CI16" s="167" t="str">
        <f>IF(A16="","",IF(CF16=0,CH16,CF16))</f>
        <v/>
      </c>
      <c r="CJ16" s="167" t="str">
        <f>IF(A16="","",(CK16/$AY$4))</f>
        <v/>
      </c>
      <c r="CK16" s="167" t="str">
        <f>IF(A16="","",IF(CE16="",(CG16*$AY$4),CE16))</f>
        <v/>
      </c>
      <c r="CL16" s="99"/>
      <c r="CM16" s="166">
        <f>AV16-AW16</f>
        <v>0</v>
      </c>
      <c r="CN16" s="83"/>
      <c r="CO16" s="81"/>
      <c r="CP16" s="192"/>
      <c r="CQ16" s="192"/>
      <c r="CR16" s="169"/>
      <c r="CT16" s="83"/>
      <c r="CU16" s="101"/>
    </row>
    <row r="17" spans="1:99" s="1" customFormat="1" ht="13.8" hidden="1" thickBot="1" x14ac:dyDescent="0.3">
      <c r="A17" s="100"/>
      <c r="B17" s="76" t="str">
        <f t="shared" si="0"/>
        <v/>
      </c>
      <c r="C17" s="77"/>
      <c r="D17" s="83"/>
      <c r="E17" s="83"/>
      <c r="F17" s="83"/>
      <c r="G17" s="83"/>
      <c r="H17" s="76"/>
      <c r="I17" s="76"/>
      <c r="J17" s="156"/>
      <c r="K17" s="156"/>
      <c r="L17" s="156"/>
      <c r="M17" s="157"/>
      <c r="N17" s="156"/>
      <c r="O17" s="158"/>
      <c r="P17" s="159"/>
      <c r="Q17" s="157"/>
      <c r="R17" s="157"/>
      <c r="S17" s="159"/>
      <c r="T17" s="159"/>
      <c r="U17" s="159"/>
      <c r="V17" s="160"/>
      <c r="W17" s="160"/>
      <c r="X17" s="161"/>
      <c r="Y17" s="162"/>
      <c r="Z17" s="162"/>
      <c r="AA17" s="159"/>
      <c r="AB17" s="159"/>
      <c r="AC17" s="157"/>
      <c r="AD17" s="157"/>
      <c r="AE17" s="161"/>
      <c r="AF17" s="102">
        <v>4</v>
      </c>
      <c r="AG17" s="103"/>
      <c r="AH17" s="104"/>
      <c r="AI17" s="107"/>
      <c r="AJ17" s="106"/>
      <c r="AK17" s="107"/>
      <c r="AL17" s="107"/>
      <c r="AM17" s="107"/>
      <c r="AN17" s="107"/>
      <c r="AO17" s="170">
        <f>IF(AN17&lt;AK17,(AN17+1)-AK17,AN17-AK17)</f>
        <v>0</v>
      </c>
      <c r="AP17" s="170">
        <f>IF(AM17&lt;AL17,(AM17+1)-AL17,AM17-AL17)</f>
        <v>0</v>
      </c>
      <c r="AQ17" s="171" t="str">
        <f>IF(AP17&lt;&gt;0,1,"")</f>
        <v/>
      </c>
      <c r="AR17" s="110" t="str">
        <f>IF(AK17&lt;&gt;0,AK17-(6/24)+1440,"")</f>
        <v/>
      </c>
      <c r="AS17" s="111"/>
      <c r="AT17" s="112"/>
      <c r="AU17" s="112"/>
      <c r="AV17" s="111"/>
      <c r="AW17" s="111"/>
      <c r="AX17" s="113"/>
      <c r="AY17" s="112">
        <f>AX17*0.0004536</f>
        <v>0</v>
      </c>
      <c r="AZ17" s="111"/>
      <c r="BA17" s="115"/>
      <c r="BB17" s="115"/>
      <c r="BC17" s="102"/>
      <c r="BD17" s="116"/>
      <c r="BE17" s="116"/>
      <c r="BF17" s="116"/>
      <c r="BG17" s="116"/>
      <c r="BH17" s="117"/>
      <c r="BI17" s="117"/>
      <c r="BJ17" s="117"/>
      <c r="BK17" s="118"/>
      <c r="BL17" s="119"/>
      <c r="BM17" s="119"/>
      <c r="BN17" s="119"/>
      <c r="BO17" s="120"/>
      <c r="BP17" s="121"/>
      <c r="BQ17" s="120"/>
      <c r="BR17" s="122"/>
      <c r="BS17" s="122"/>
      <c r="BT17" s="122"/>
      <c r="BU17" s="122"/>
      <c r="BV17" s="122"/>
      <c r="BW17" s="122"/>
      <c r="BX17" s="122"/>
      <c r="BY17" s="122"/>
      <c r="BZ17" s="122"/>
      <c r="CA17" s="122"/>
      <c r="CB17" s="122"/>
      <c r="CC17" s="122"/>
      <c r="CD17" s="213"/>
      <c r="CE17" s="122"/>
      <c r="CF17" s="172">
        <f>((CE17)*0.8)/1000</f>
        <v>0</v>
      </c>
      <c r="CG17" s="122"/>
      <c r="CH17" s="172">
        <f>(((CG17*3.8)*(0.8))/1000)</f>
        <v>0</v>
      </c>
      <c r="CI17" s="173" t="str">
        <f>IF(A17="","",IF(CF17=0,CH17,CF17))</f>
        <v/>
      </c>
      <c r="CJ17" s="173" t="str">
        <f>IF(A17="","",(CK17/$AY$4))</f>
        <v/>
      </c>
      <c r="CK17" s="173" t="str">
        <f>IF(A17="","",IF(CE17="",(CG17*$AY$4),CE17))</f>
        <v/>
      </c>
      <c r="CL17" s="123"/>
      <c r="CM17" s="172">
        <f>AV17-AW17</f>
        <v>0</v>
      </c>
      <c r="CN17" s="122"/>
      <c r="CO17" s="202"/>
      <c r="CP17" s="203"/>
      <c r="CQ17" s="203"/>
      <c r="CR17" s="204"/>
      <c r="CT17" s="76"/>
      <c r="CU17" s="76"/>
    </row>
    <row r="18" spans="1:99" s="1" customFormat="1" ht="13.8" hidden="1" thickBot="1" x14ac:dyDescent="0.3">
      <c r="A18" s="124"/>
      <c r="B18" s="125" t="str">
        <f t="shared" si="0"/>
        <v/>
      </c>
      <c r="C18" s="126"/>
      <c r="D18" s="127"/>
      <c r="E18" s="127"/>
      <c r="F18" s="127"/>
      <c r="G18" s="127"/>
      <c r="H18" s="127"/>
      <c r="I18" s="128"/>
      <c r="J18" s="174"/>
      <c r="K18" s="174"/>
      <c r="L18" s="174"/>
      <c r="M18" s="175"/>
      <c r="N18" s="174"/>
      <c r="O18" s="176"/>
      <c r="P18" s="177"/>
      <c r="Q18" s="175"/>
      <c r="R18" s="175"/>
      <c r="S18" s="177"/>
      <c r="T18" s="177"/>
      <c r="U18" s="177"/>
      <c r="V18" s="178"/>
      <c r="W18" s="178"/>
      <c r="X18" s="179"/>
      <c r="Y18" s="180"/>
      <c r="Z18" s="180"/>
      <c r="AA18" s="177"/>
      <c r="AB18" s="177"/>
      <c r="AC18" s="175"/>
      <c r="AD18" s="175"/>
      <c r="AE18" s="181"/>
      <c r="AF18" s="238" t="s">
        <v>141</v>
      </c>
      <c r="AG18" s="239"/>
      <c r="AH18" s="182"/>
      <c r="AI18" s="132"/>
      <c r="AJ18" s="132"/>
      <c r="AK18" s="132"/>
      <c r="AL18" s="132"/>
      <c r="AM18" s="132"/>
      <c r="AN18" s="133"/>
      <c r="AO18" s="133">
        <f>SUM(AO14:AO17)</f>
        <v>0.2777777777777779</v>
      </c>
      <c r="AP18" s="133">
        <f>SUM(AP14:AP17)</f>
        <v>0.22986111111111107</v>
      </c>
      <c r="AQ18" s="134">
        <f>SUM(AQ14:AQ17)</f>
        <v>2</v>
      </c>
      <c r="AR18" s="134"/>
      <c r="AS18" s="135"/>
      <c r="AT18" s="135"/>
      <c r="AU18" s="135"/>
      <c r="AV18" s="135"/>
      <c r="AW18" s="135"/>
      <c r="AX18" s="136"/>
      <c r="AY18" s="135"/>
      <c r="AZ18" s="183"/>
      <c r="BA18" s="184"/>
      <c r="BB18" s="184"/>
      <c r="BC18" s="185"/>
      <c r="BD18" s="185"/>
      <c r="BE18" s="185"/>
      <c r="BF18" s="186"/>
      <c r="BG18" s="186"/>
      <c r="BH18" s="186"/>
      <c r="BI18" s="186"/>
      <c r="BJ18" s="186"/>
      <c r="BK18" s="187"/>
      <c r="BL18" s="187"/>
      <c r="BM18" s="187"/>
      <c r="BN18" s="187"/>
      <c r="BO18" s="188"/>
      <c r="BP18" s="188"/>
      <c r="BQ18" s="188"/>
      <c r="BR18" s="189"/>
      <c r="BS18" s="189"/>
      <c r="BT18" s="189"/>
      <c r="BU18" s="189"/>
      <c r="BV18" s="189"/>
      <c r="BW18" s="189"/>
      <c r="BX18" s="189"/>
      <c r="BY18" s="189"/>
      <c r="BZ18" s="189"/>
      <c r="CA18" s="189"/>
      <c r="CB18" s="189"/>
      <c r="CC18" s="189"/>
      <c r="CD18" s="214"/>
      <c r="CE18" s="132"/>
      <c r="CF18" s="135"/>
      <c r="CG18" s="132"/>
      <c r="CH18" s="135">
        <f>SUM(CH14:CH17)</f>
        <v>2.23136</v>
      </c>
      <c r="CI18" s="190">
        <f>SUM(CI14:CI17)</f>
        <v>16.79776</v>
      </c>
      <c r="CJ18" s="190">
        <f>SUM(CJ14:CJ17)</f>
        <v>5525.4846496982418</v>
      </c>
      <c r="CK18" s="190">
        <f>SUM(CK14:CK17)</f>
        <v>20997.254892184967</v>
      </c>
      <c r="CL18" s="191"/>
      <c r="CM18" s="135">
        <f>SUM(CM14:CM17)</f>
        <v>28.700000000000003</v>
      </c>
      <c r="CN18" s="132"/>
      <c r="CO18" s="132"/>
      <c r="CP18" s="132"/>
      <c r="CQ18" s="132"/>
      <c r="CR18" s="141"/>
      <c r="CT18" s="214"/>
      <c r="CU18" s="214"/>
    </row>
    <row r="19" spans="1:99" s="1" customFormat="1" ht="13.8" thickBot="1" x14ac:dyDescent="0.3">
      <c r="A19" s="100">
        <v>7727</v>
      </c>
      <c r="B19" s="76" t="str">
        <f t="shared" si="0"/>
        <v>7727-303-1</v>
      </c>
      <c r="C19" s="52">
        <v>2</v>
      </c>
      <c r="D19" s="83" t="s">
        <v>240</v>
      </c>
      <c r="E19" s="83" t="s">
        <v>241</v>
      </c>
      <c r="F19" s="83" t="s">
        <v>242</v>
      </c>
      <c r="G19" s="83"/>
      <c r="H19" s="53"/>
      <c r="I19" s="70"/>
      <c r="J19" s="142"/>
      <c r="K19" s="142"/>
      <c r="L19" s="142"/>
      <c r="M19" s="143"/>
      <c r="N19" s="142"/>
      <c r="O19" s="144"/>
      <c r="P19" s="145"/>
      <c r="Q19" s="143"/>
      <c r="R19" s="143"/>
      <c r="S19" s="145"/>
      <c r="T19" s="145"/>
      <c r="U19" s="145"/>
      <c r="V19" s="146"/>
      <c r="W19" s="146"/>
      <c r="X19" s="147"/>
      <c r="Y19" s="146"/>
      <c r="Z19" s="146"/>
      <c r="AA19" s="145"/>
      <c r="AB19" s="145"/>
      <c r="AC19" s="143"/>
      <c r="AD19" s="143"/>
      <c r="AE19" s="147"/>
      <c r="AF19" s="56">
        <v>1</v>
      </c>
      <c r="AG19" s="81">
        <v>44319</v>
      </c>
      <c r="AH19" s="148" t="s">
        <v>243</v>
      </c>
      <c r="AI19" s="53" t="s">
        <v>244</v>
      </c>
      <c r="AJ19" s="53" t="s">
        <v>209</v>
      </c>
      <c r="AK19" s="149">
        <v>0.34722222222222227</v>
      </c>
      <c r="AL19" s="84">
        <v>0.36805555555555558</v>
      </c>
      <c r="AM19" s="84">
        <v>0.48958333333333331</v>
      </c>
      <c r="AN19" s="149">
        <v>0.49652777777777773</v>
      </c>
      <c r="AO19" s="150">
        <f>IF(AN19&lt;AK19,(AN19+1)-AK19,AN19-AK19)</f>
        <v>0.14930555555555547</v>
      </c>
      <c r="AP19" s="150">
        <f>IF(AM19&lt;AL19,(AM19+1)-AL19,AM19-AL19)</f>
        <v>0.12152777777777773</v>
      </c>
      <c r="AQ19" s="151">
        <f>IF(AP19&lt;&gt;0,1,"")</f>
        <v>1</v>
      </c>
      <c r="AR19" s="63">
        <f>IF(AK19&lt;&gt;0,AK19-(6/24)+1440,"")</f>
        <v>1440.0972222222222</v>
      </c>
      <c r="AS19" s="66">
        <v>16.100000000000001</v>
      </c>
      <c r="AT19" s="152"/>
      <c r="AU19" s="152"/>
      <c r="AV19" s="66">
        <v>22.9</v>
      </c>
      <c r="AW19" s="88">
        <v>8</v>
      </c>
      <c r="AX19" s="51">
        <v>95590</v>
      </c>
      <c r="AY19" s="65">
        <f>AX19*0.0004536</f>
        <v>43.359624000000004</v>
      </c>
      <c r="AZ19" s="66"/>
      <c r="BA19" s="68"/>
      <c r="BB19" s="68"/>
      <c r="BC19" s="69"/>
      <c r="BD19" s="70"/>
      <c r="BE19" s="70"/>
      <c r="BF19" s="70"/>
      <c r="BG19" s="70"/>
      <c r="BH19" s="71"/>
      <c r="BI19" s="71"/>
      <c r="BJ19" s="71"/>
      <c r="BK19" s="72"/>
      <c r="BL19" s="73"/>
      <c r="BM19" s="73"/>
      <c r="BN19" s="73"/>
      <c r="BO19" s="74"/>
      <c r="BP19" s="75"/>
      <c r="BQ19" s="74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215">
        <v>40.841999999999999</v>
      </c>
      <c r="CE19" s="51"/>
      <c r="CF19" s="153">
        <f>((CE19)*0.8)/1000</f>
        <v>0</v>
      </c>
      <c r="CG19" s="51">
        <v>5313</v>
      </c>
      <c r="CH19" s="153">
        <f>(((CG19*3.8)*(0.8))/1000)</f>
        <v>16.151519999999998</v>
      </c>
      <c r="CI19" s="154">
        <f>IF(A19="","",IF(CF19=0,CH19,CF19))</f>
        <v>16.151519999999998</v>
      </c>
      <c r="CJ19" s="154">
        <f>IF(A19="","",(CK19/$AY$4))</f>
        <v>5313</v>
      </c>
      <c r="CK19" s="154">
        <f>IF(A19="","",IF(CE19="",(CG19*$AY$4),CE19))</f>
        <v>20189.797332668579</v>
      </c>
      <c r="CL19" s="242">
        <f>CI19-AS19</f>
        <v>5.1519999999996458E-2</v>
      </c>
      <c r="CM19" s="153">
        <f>AV19-AW19</f>
        <v>14.899999999999999</v>
      </c>
      <c r="CN19" s="155" t="s">
        <v>142</v>
      </c>
      <c r="CO19" s="199">
        <v>44319</v>
      </c>
      <c r="CP19" s="200">
        <v>0.28819444444444448</v>
      </c>
      <c r="CQ19" s="200">
        <v>0.3263888888888889</v>
      </c>
      <c r="CR19" s="201" t="s">
        <v>522</v>
      </c>
      <c r="CT19" s="228" t="s">
        <v>697</v>
      </c>
      <c r="CU19" s="228"/>
    </row>
    <row r="20" spans="1:99" s="1" customFormat="1" ht="13.8" hidden="1" thickBot="1" x14ac:dyDescent="0.3">
      <c r="A20" s="100"/>
      <c r="B20" s="76" t="str">
        <f t="shared" si="0"/>
        <v/>
      </c>
      <c r="C20" s="77"/>
      <c r="D20" s="83"/>
      <c r="E20" s="83"/>
      <c r="F20" s="83"/>
      <c r="G20" s="83"/>
      <c r="H20" s="76"/>
      <c r="I20" s="76"/>
      <c r="J20" s="156"/>
      <c r="K20" s="156"/>
      <c r="L20" s="156"/>
      <c r="M20" s="157"/>
      <c r="N20" s="156"/>
      <c r="O20" s="158"/>
      <c r="P20" s="159"/>
      <c r="Q20" s="157"/>
      <c r="R20" s="157"/>
      <c r="S20" s="159"/>
      <c r="T20" s="159"/>
      <c r="U20" s="159"/>
      <c r="V20" s="160"/>
      <c r="W20" s="160"/>
      <c r="X20" s="161"/>
      <c r="Y20" s="162"/>
      <c r="Z20" s="162"/>
      <c r="AA20" s="159"/>
      <c r="AB20" s="159"/>
      <c r="AC20" s="157"/>
      <c r="AD20" s="157"/>
      <c r="AE20" s="161"/>
      <c r="AF20" s="80">
        <v>2</v>
      </c>
      <c r="AG20" s="81"/>
      <c r="AH20" s="82"/>
      <c r="AI20" s="83"/>
      <c r="AJ20" s="83"/>
      <c r="AK20" s="84"/>
      <c r="AL20" s="84"/>
      <c r="AM20" s="84"/>
      <c r="AN20" s="84"/>
      <c r="AO20" s="163">
        <f>IF(AN20&lt;AK20,(AN20+1)-AK20,AN20-AK20)</f>
        <v>0</v>
      </c>
      <c r="AP20" s="163">
        <f>IF(AM20&lt;AL20,(AM20+1)-AL20,AM20-AL20)</f>
        <v>0</v>
      </c>
      <c r="AQ20" s="164" t="str">
        <f>IF(AP20&lt;&gt;0,1,"")</f>
        <v/>
      </c>
      <c r="AR20" s="87" t="str">
        <f>IF(AK20&lt;&gt;0,AK20-(6/24)+1440,"")</f>
        <v/>
      </c>
      <c r="AS20" s="88"/>
      <c r="AT20" s="165"/>
      <c r="AU20" s="165"/>
      <c r="AV20" s="88"/>
      <c r="AW20" s="88"/>
      <c r="AX20" s="90"/>
      <c r="AY20" s="89">
        <f>AX20*0.0004536</f>
        <v>0</v>
      </c>
      <c r="AZ20" s="88"/>
      <c r="BA20" s="92"/>
      <c r="BB20" s="92"/>
      <c r="BC20" s="80"/>
      <c r="BD20" s="93"/>
      <c r="BE20" s="93"/>
      <c r="BF20" s="93"/>
      <c r="BG20" s="93"/>
      <c r="BH20" s="94"/>
      <c r="BI20" s="94"/>
      <c r="BJ20" s="94"/>
      <c r="BK20" s="95"/>
      <c r="BL20" s="96"/>
      <c r="BM20" s="96"/>
      <c r="BN20" s="96"/>
      <c r="BO20" s="97"/>
      <c r="BP20" s="98"/>
      <c r="BQ20" s="97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212"/>
      <c r="CE20" s="76"/>
      <c r="CF20" s="166">
        <f>((CE20)*0.8)/1000</f>
        <v>0</v>
      </c>
      <c r="CG20" s="76"/>
      <c r="CH20" s="166">
        <f>(((CG20*3.8)*(0.8))/1000)</f>
        <v>0</v>
      </c>
      <c r="CI20" s="167" t="str">
        <f>IF(A20="","",IF(CF20=0,CH20,CF20))</f>
        <v/>
      </c>
      <c r="CJ20" s="167" t="str">
        <f>IF(A20="","",(CK20/$AY$4))</f>
        <v/>
      </c>
      <c r="CK20" s="167" t="str">
        <f>IF(A20="","",IF(CE20="",(CG20*$AY$4),CE20))</f>
        <v/>
      </c>
      <c r="CL20" s="99"/>
      <c r="CM20" s="166">
        <f>AV20-AW20</f>
        <v>0</v>
      </c>
      <c r="CN20" s="168"/>
      <c r="CO20" s="81"/>
      <c r="CP20" s="192"/>
      <c r="CQ20" s="192"/>
      <c r="CR20" s="169"/>
      <c r="CT20" s="83"/>
      <c r="CU20" s="76"/>
    </row>
    <row r="21" spans="1:99" s="1" customFormat="1" ht="13.8" hidden="1" thickBot="1" x14ac:dyDescent="0.3">
      <c r="A21" s="100"/>
      <c r="B21" s="76" t="str">
        <f t="shared" si="0"/>
        <v/>
      </c>
      <c r="C21" s="77"/>
      <c r="D21" s="83"/>
      <c r="E21" s="83"/>
      <c r="F21" s="83"/>
      <c r="G21" s="83"/>
      <c r="H21" s="76"/>
      <c r="I21" s="76"/>
      <c r="J21" s="156"/>
      <c r="K21" s="156"/>
      <c r="L21" s="156"/>
      <c r="M21" s="157"/>
      <c r="N21" s="156"/>
      <c r="O21" s="158"/>
      <c r="P21" s="159"/>
      <c r="Q21" s="157"/>
      <c r="R21" s="157"/>
      <c r="S21" s="159"/>
      <c r="T21" s="159"/>
      <c r="U21" s="159"/>
      <c r="V21" s="160"/>
      <c r="W21" s="160"/>
      <c r="X21" s="161"/>
      <c r="Y21" s="162"/>
      <c r="Z21" s="162"/>
      <c r="AA21" s="159"/>
      <c r="AB21" s="159"/>
      <c r="AC21" s="157"/>
      <c r="AD21" s="157"/>
      <c r="AE21" s="161"/>
      <c r="AF21" s="80">
        <v>3</v>
      </c>
      <c r="AG21" s="81"/>
      <c r="AH21" s="82"/>
      <c r="AI21" s="83"/>
      <c r="AJ21" s="83"/>
      <c r="AK21" s="84"/>
      <c r="AL21" s="84"/>
      <c r="AM21" s="84"/>
      <c r="AN21" s="84"/>
      <c r="AO21" s="243">
        <f>IF(AN21&lt;AK21,(AN21+1)-AK21,AN21-AK21)</f>
        <v>0</v>
      </c>
      <c r="AP21" s="163">
        <f>IF(AM21&lt;AL21,(AM21+1)-AL21,AM21-AL21)</f>
        <v>0</v>
      </c>
      <c r="AQ21" s="164" t="str">
        <f>IF(AP21&lt;&gt;0,1,"")</f>
        <v/>
      </c>
      <c r="AR21" s="87" t="str">
        <f>IF(AK21&lt;&gt;0,AK21-(6/24)+1440,"")</f>
        <v/>
      </c>
      <c r="AS21" s="88"/>
      <c r="AT21" s="89"/>
      <c r="AU21" s="89"/>
      <c r="AV21" s="88"/>
      <c r="AW21" s="88"/>
      <c r="AX21" s="90"/>
      <c r="AY21" s="89">
        <f>AX21*0.0004536</f>
        <v>0</v>
      </c>
      <c r="AZ21" s="88"/>
      <c r="BA21" s="92"/>
      <c r="BB21" s="92"/>
      <c r="BC21" s="80"/>
      <c r="BD21" s="93"/>
      <c r="BE21" s="93"/>
      <c r="BF21" s="93"/>
      <c r="BG21" s="93"/>
      <c r="BH21" s="94"/>
      <c r="BI21" s="94"/>
      <c r="BJ21" s="94"/>
      <c r="BK21" s="95"/>
      <c r="BL21" s="96"/>
      <c r="BM21" s="96"/>
      <c r="BN21" s="96"/>
      <c r="BO21" s="97"/>
      <c r="BP21" s="98"/>
      <c r="BQ21" s="97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212"/>
      <c r="CE21" s="76"/>
      <c r="CF21" s="166">
        <f>((CE21)*0.8)/1000</f>
        <v>0</v>
      </c>
      <c r="CG21" s="76"/>
      <c r="CH21" s="166">
        <f>(((CG21*3.8)*(0.8))/1000)</f>
        <v>0</v>
      </c>
      <c r="CI21" s="167" t="str">
        <f>IF(A21="","",IF(CF21=0,CH21,CF21))</f>
        <v/>
      </c>
      <c r="CJ21" s="167" t="str">
        <f>IF(A21="","",(CK21/$AY$4))</f>
        <v/>
      </c>
      <c r="CK21" s="167" t="str">
        <f>IF(A21="","",IF(CE21="",(CG21*$AY$4),CE21))</f>
        <v/>
      </c>
      <c r="CL21" s="99"/>
      <c r="CM21" s="166">
        <f>AV21-AW21</f>
        <v>0</v>
      </c>
      <c r="CN21" s="168"/>
      <c r="CO21" s="81"/>
      <c r="CP21" s="192"/>
      <c r="CQ21" s="192"/>
      <c r="CR21" s="169"/>
      <c r="CT21" s="83"/>
      <c r="CU21" s="101"/>
    </row>
    <row r="22" spans="1:99" s="1" customFormat="1" ht="13.8" hidden="1" thickBot="1" x14ac:dyDescent="0.3">
      <c r="A22" s="100"/>
      <c r="B22" s="76" t="str">
        <f t="shared" si="0"/>
        <v/>
      </c>
      <c r="C22" s="77"/>
      <c r="D22" s="83"/>
      <c r="E22" s="83"/>
      <c r="F22" s="83"/>
      <c r="G22" s="83"/>
      <c r="H22" s="76"/>
      <c r="I22" s="76"/>
      <c r="J22" s="156"/>
      <c r="K22" s="156"/>
      <c r="L22" s="156"/>
      <c r="M22" s="157"/>
      <c r="N22" s="156"/>
      <c r="O22" s="158"/>
      <c r="P22" s="159"/>
      <c r="Q22" s="157"/>
      <c r="R22" s="157"/>
      <c r="S22" s="159"/>
      <c r="T22" s="159"/>
      <c r="U22" s="159"/>
      <c r="V22" s="160"/>
      <c r="W22" s="160"/>
      <c r="X22" s="161"/>
      <c r="Y22" s="162"/>
      <c r="Z22" s="162"/>
      <c r="AA22" s="159"/>
      <c r="AB22" s="159"/>
      <c r="AC22" s="157"/>
      <c r="AD22" s="157"/>
      <c r="AE22" s="161"/>
      <c r="AF22" s="102">
        <v>4</v>
      </c>
      <c r="AG22" s="103"/>
      <c r="AH22" s="104"/>
      <c r="AI22" s="107"/>
      <c r="AJ22" s="106"/>
      <c r="AK22" s="107"/>
      <c r="AL22" s="107"/>
      <c r="AM22" s="107"/>
      <c r="AN22" s="107"/>
      <c r="AO22" s="170">
        <f>IF(AN22&lt;AK22,(AN22+1)-AK22,AN22-AK22)</f>
        <v>0</v>
      </c>
      <c r="AP22" s="170">
        <f>IF(AM22&lt;AL22,(AM22+1)-AL22,AM22-AL22)</f>
        <v>0</v>
      </c>
      <c r="AQ22" s="171" t="str">
        <f>IF(AP22&lt;&gt;0,1,"")</f>
        <v/>
      </c>
      <c r="AR22" s="110" t="str">
        <f>IF(AK22&lt;&gt;0,AK22-(6/24)+1440,"")</f>
        <v/>
      </c>
      <c r="AS22" s="111"/>
      <c r="AT22" s="112"/>
      <c r="AU22" s="112"/>
      <c r="AV22" s="111"/>
      <c r="AW22" s="111"/>
      <c r="AX22" s="113"/>
      <c r="AY22" s="112">
        <f>AX22*0.0004536</f>
        <v>0</v>
      </c>
      <c r="AZ22" s="111"/>
      <c r="BA22" s="115"/>
      <c r="BB22" s="115"/>
      <c r="BC22" s="102"/>
      <c r="BD22" s="116"/>
      <c r="BE22" s="116"/>
      <c r="BF22" s="116"/>
      <c r="BG22" s="116"/>
      <c r="BH22" s="117"/>
      <c r="BI22" s="117"/>
      <c r="BJ22" s="117"/>
      <c r="BK22" s="118"/>
      <c r="BL22" s="119"/>
      <c r="BM22" s="119"/>
      <c r="BN22" s="119"/>
      <c r="BO22" s="120"/>
      <c r="BP22" s="121"/>
      <c r="BQ22" s="120"/>
      <c r="BR22" s="122"/>
      <c r="BS22" s="122"/>
      <c r="BT22" s="122"/>
      <c r="BU22" s="122"/>
      <c r="BV22" s="122"/>
      <c r="BW22" s="122"/>
      <c r="BX22" s="122"/>
      <c r="BY22" s="122"/>
      <c r="BZ22" s="122"/>
      <c r="CA22" s="122"/>
      <c r="CB22" s="122"/>
      <c r="CC22" s="122"/>
      <c r="CD22" s="213"/>
      <c r="CE22" s="122"/>
      <c r="CF22" s="172">
        <f>((CE22)*0.8)/1000</f>
        <v>0</v>
      </c>
      <c r="CG22" s="122"/>
      <c r="CH22" s="172">
        <f>(((CG22*3.8)*(0.8))/1000)</f>
        <v>0</v>
      </c>
      <c r="CI22" s="173" t="str">
        <f>IF(A22="","",IF(CF22=0,CH22,CF22))</f>
        <v/>
      </c>
      <c r="CJ22" s="173" t="str">
        <f>IF(A22="","",(CK22/$AY$4))</f>
        <v/>
      </c>
      <c r="CK22" s="173" t="str">
        <f>IF(A22="","",IF(CE22="",(CG22*$AY$4),CE22))</f>
        <v/>
      </c>
      <c r="CL22" s="123"/>
      <c r="CM22" s="172">
        <f>AV22-AW22</f>
        <v>0</v>
      </c>
      <c r="CN22" s="122"/>
      <c r="CO22" s="202"/>
      <c r="CP22" s="203"/>
      <c r="CQ22" s="203"/>
      <c r="CR22" s="204"/>
      <c r="CT22" s="76"/>
      <c r="CU22" s="76"/>
    </row>
    <row r="23" spans="1:99" s="1" customFormat="1" ht="13.8" hidden="1" thickBot="1" x14ac:dyDescent="0.3">
      <c r="A23" s="124"/>
      <c r="B23" s="125" t="str">
        <f t="shared" si="0"/>
        <v/>
      </c>
      <c r="C23" s="126"/>
      <c r="D23" s="127"/>
      <c r="E23" s="127"/>
      <c r="F23" s="127"/>
      <c r="G23" s="127"/>
      <c r="H23" s="127"/>
      <c r="I23" s="128"/>
      <c r="J23" s="174"/>
      <c r="K23" s="174"/>
      <c r="L23" s="174"/>
      <c r="M23" s="175"/>
      <c r="N23" s="174"/>
      <c r="O23" s="176"/>
      <c r="P23" s="177"/>
      <c r="Q23" s="175"/>
      <c r="R23" s="175"/>
      <c r="S23" s="177"/>
      <c r="T23" s="177"/>
      <c r="U23" s="177"/>
      <c r="V23" s="178"/>
      <c r="W23" s="178"/>
      <c r="X23" s="179"/>
      <c r="Y23" s="180"/>
      <c r="Z23" s="180"/>
      <c r="AA23" s="177"/>
      <c r="AB23" s="177"/>
      <c r="AC23" s="175"/>
      <c r="AD23" s="175"/>
      <c r="AE23" s="181"/>
      <c r="AF23" s="238" t="s">
        <v>141</v>
      </c>
      <c r="AG23" s="239"/>
      <c r="AH23" s="182"/>
      <c r="AI23" s="132"/>
      <c r="AJ23" s="132"/>
      <c r="AK23" s="132"/>
      <c r="AL23" s="132"/>
      <c r="AM23" s="132"/>
      <c r="AN23" s="133"/>
      <c r="AO23" s="133">
        <f>SUM(AO19:AO22)</f>
        <v>0.14930555555555547</v>
      </c>
      <c r="AP23" s="133">
        <f>SUM(AP19:AP22)</f>
        <v>0.12152777777777773</v>
      </c>
      <c r="AQ23" s="134">
        <f>SUM(AQ19:AQ22)</f>
        <v>1</v>
      </c>
      <c r="AR23" s="134"/>
      <c r="AS23" s="135"/>
      <c r="AT23" s="135"/>
      <c r="AU23" s="135"/>
      <c r="AV23" s="135"/>
      <c r="AW23" s="135"/>
      <c r="AX23" s="136"/>
      <c r="AY23" s="135"/>
      <c r="AZ23" s="183"/>
      <c r="BA23" s="184"/>
      <c r="BB23" s="184"/>
      <c r="BC23" s="185"/>
      <c r="BD23" s="185"/>
      <c r="BE23" s="185"/>
      <c r="BF23" s="186"/>
      <c r="BG23" s="186"/>
      <c r="BH23" s="186"/>
      <c r="BI23" s="186"/>
      <c r="BJ23" s="186"/>
      <c r="BK23" s="187"/>
      <c r="BL23" s="187"/>
      <c r="BM23" s="187"/>
      <c r="BN23" s="187"/>
      <c r="BO23" s="188"/>
      <c r="BP23" s="188"/>
      <c r="BQ23" s="188"/>
      <c r="BR23" s="189"/>
      <c r="BS23" s="189"/>
      <c r="BT23" s="189"/>
      <c r="BU23" s="189"/>
      <c r="BV23" s="189"/>
      <c r="BW23" s="189"/>
      <c r="BX23" s="189"/>
      <c r="BY23" s="189"/>
      <c r="BZ23" s="189"/>
      <c r="CA23" s="189"/>
      <c r="CB23" s="189"/>
      <c r="CC23" s="189"/>
      <c r="CD23" s="214"/>
      <c r="CE23" s="132"/>
      <c r="CF23" s="135"/>
      <c r="CG23" s="132"/>
      <c r="CH23" s="135">
        <f>SUM(CH19:CH22)</f>
        <v>16.151519999999998</v>
      </c>
      <c r="CI23" s="190">
        <f>SUM(CI19:CI22)</f>
        <v>16.151519999999998</v>
      </c>
      <c r="CJ23" s="190">
        <f>SUM(CJ19:CJ22)</f>
        <v>5313</v>
      </c>
      <c r="CK23" s="190">
        <f>SUM(CK19:CK22)</f>
        <v>20189.797332668579</v>
      </c>
      <c r="CL23" s="191"/>
      <c r="CM23" s="135">
        <f>SUM(CM19:CM22)</f>
        <v>14.899999999999999</v>
      </c>
      <c r="CN23" s="132"/>
      <c r="CO23" s="132"/>
      <c r="CP23" s="132"/>
      <c r="CQ23" s="132"/>
      <c r="CR23" s="141"/>
      <c r="CT23" s="214"/>
      <c r="CU23" s="214"/>
    </row>
    <row r="24" spans="1:99" s="1" customFormat="1" x14ac:dyDescent="0.25">
      <c r="A24" s="100">
        <v>7728</v>
      </c>
      <c r="B24" s="76" t="str">
        <f t="shared" si="0"/>
        <v>7728-1300-1</v>
      </c>
      <c r="C24" s="52">
        <v>7</v>
      </c>
      <c r="D24" s="83" t="s">
        <v>374</v>
      </c>
      <c r="E24" s="83" t="s">
        <v>375</v>
      </c>
      <c r="F24" s="83"/>
      <c r="G24" s="83"/>
      <c r="H24" s="53"/>
      <c r="I24" s="70"/>
      <c r="J24" s="142"/>
      <c r="K24" s="142"/>
      <c r="L24" s="142"/>
      <c r="M24" s="143"/>
      <c r="N24" s="142"/>
      <c r="O24" s="144"/>
      <c r="P24" s="145"/>
      <c r="Q24" s="143"/>
      <c r="R24" s="143"/>
      <c r="S24" s="145"/>
      <c r="T24" s="145"/>
      <c r="U24" s="145"/>
      <c r="V24" s="146"/>
      <c r="W24" s="146"/>
      <c r="X24" s="147"/>
      <c r="Y24" s="146"/>
      <c r="Z24" s="146"/>
      <c r="AA24" s="145"/>
      <c r="AB24" s="145"/>
      <c r="AC24" s="143"/>
      <c r="AD24" s="143"/>
      <c r="AE24" s="147"/>
      <c r="AF24" s="56">
        <v>1</v>
      </c>
      <c r="AG24" s="81">
        <v>44320</v>
      </c>
      <c r="AH24" s="148" t="s">
        <v>372</v>
      </c>
      <c r="AI24" s="53" t="s">
        <v>209</v>
      </c>
      <c r="AJ24" s="53" t="s">
        <v>330</v>
      </c>
      <c r="AK24" s="149">
        <v>0.35416666666666669</v>
      </c>
      <c r="AL24" s="84">
        <v>0.375</v>
      </c>
      <c r="AM24" s="84">
        <v>0.40972222222222227</v>
      </c>
      <c r="AN24" s="149">
        <v>0.41666666666666669</v>
      </c>
      <c r="AO24" s="150">
        <f>IF(AN24&lt;AK24,(AN24+1)-AK24,AN24-AK24)</f>
        <v>6.25E-2</v>
      </c>
      <c r="AP24" s="150">
        <f>IF(AM24&lt;AL24,(AM24+1)-AL24,AM24-AL24)</f>
        <v>3.4722222222222265E-2</v>
      </c>
      <c r="AQ24" s="151">
        <f>IF(AP24&lt;&gt;0,1,"")</f>
        <v>1</v>
      </c>
      <c r="AR24" s="63">
        <f>IF(AK24&lt;&gt;0,AK24-(6/24)+1440,"")</f>
        <v>1440.1041666666667</v>
      </c>
      <c r="AS24" s="66">
        <v>1.6</v>
      </c>
      <c r="AT24" s="152"/>
      <c r="AU24" s="152"/>
      <c r="AV24" s="251">
        <v>15</v>
      </c>
      <c r="AW24" s="88">
        <v>11.1</v>
      </c>
      <c r="AX24" s="51">
        <v>71357</v>
      </c>
      <c r="AY24" s="65">
        <f>AX24*0.0004536</f>
        <v>32.367535199999999</v>
      </c>
      <c r="AZ24" s="66"/>
      <c r="BA24" s="68"/>
      <c r="BB24" s="68"/>
      <c r="BC24" s="69"/>
      <c r="BD24" s="70"/>
      <c r="BE24" s="70"/>
      <c r="BF24" s="70"/>
      <c r="BG24" s="70"/>
      <c r="BH24" s="71"/>
      <c r="BI24" s="71"/>
      <c r="BJ24" s="71"/>
      <c r="BK24" s="72"/>
      <c r="BL24" s="73"/>
      <c r="BM24" s="73"/>
      <c r="BN24" s="73"/>
      <c r="BO24" s="74"/>
      <c r="BP24" s="75"/>
      <c r="BQ24" s="74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215">
        <v>30.948799999999999</v>
      </c>
      <c r="CE24" s="51">
        <v>2298</v>
      </c>
      <c r="CF24" s="153">
        <f>((CE24)*0.8)/1000</f>
        <v>1.8384</v>
      </c>
      <c r="CG24" s="51"/>
      <c r="CH24" s="153">
        <f>(((CG24*3.8)*(0.8))/1000)</f>
        <v>0</v>
      </c>
      <c r="CI24" s="154">
        <f>IF(A24="","",IF(CF24=0,CH24,CF24))</f>
        <v>1.8384</v>
      </c>
      <c r="CJ24" s="154">
        <f>IF(A24="","",(CK24/$AY$4))</f>
        <v>604.72494096037781</v>
      </c>
      <c r="CK24" s="154">
        <f>IF(A24="","",IF(CE24="",(CG24*$AY$4),CE24))</f>
        <v>2298</v>
      </c>
      <c r="CL24" s="242">
        <f>CI24-AS24</f>
        <v>0.23839999999999995</v>
      </c>
      <c r="CM24" s="153">
        <f>AV24-AW24</f>
        <v>3.9000000000000004</v>
      </c>
      <c r="CN24" s="155" t="s">
        <v>142</v>
      </c>
      <c r="CO24" s="199">
        <v>44320</v>
      </c>
      <c r="CP24" s="200">
        <v>2.0833333333333332E-2</v>
      </c>
      <c r="CQ24" s="200">
        <v>0.1388888888888889</v>
      </c>
      <c r="CR24" s="201" t="s">
        <v>523</v>
      </c>
      <c r="CT24" s="228" t="s">
        <v>697</v>
      </c>
      <c r="CU24" s="228"/>
    </row>
    <row r="25" spans="1:99" s="1" customFormat="1" ht="13.8" thickBot="1" x14ac:dyDescent="0.3">
      <c r="A25" s="100">
        <v>7728</v>
      </c>
      <c r="B25" s="76" t="str">
        <f t="shared" si="0"/>
        <v>7728-1300-2</v>
      </c>
      <c r="C25" s="77">
        <v>7</v>
      </c>
      <c r="D25" s="83" t="s">
        <v>374</v>
      </c>
      <c r="E25" s="83" t="s">
        <v>375</v>
      </c>
      <c r="F25" s="83"/>
      <c r="G25" s="83"/>
      <c r="H25" s="76"/>
      <c r="I25" s="76"/>
      <c r="J25" s="156"/>
      <c r="K25" s="156"/>
      <c r="L25" s="156"/>
      <c r="M25" s="157"/>
      <c r="N25" s="156"/>
      <c r="O25" s="158"/>
      <c r="P25" s="159"/>
      <c r="Q25" s="157"/>
      <c r="R25" s="157"/>
      <c r="S25" s="159"/>
      <c r="T25" s="159"/>
      <c r="U25" s="159"/>
      <c r="V25" s="160"/>
      <c r="W25" s="160"/>
      <c r="X25" s="161"/>
      <c r="Y25" s="162"/>
      <c r="Z25" s="162"/>
      <c r="AA25" s="159"/>
      <c r="AB25" s="159"/>
      <c r="AC25" s="157"/>
      <c r="AD25" s="157"/>
      <c r="AE25" s="161"/>
      <c r="AF25" s="80">
        <v>2</v>
      </c>
      <c r="AG25" s="81">
        <v>44320</v>
      </c>
      <c r="AH25" s="82" t="s">
        <v>372</v>
      </c>
      <c r="AI25" s="83" t="s">
        <v>330</v>
      </c>
      <c r="AJ25" s="83" t="s">
        <v>244</v>
      </c>
      <c r="AK25" s="84">
        <v>0.4375</v>
      </c>
      <c r="AL25" s="84">
        <v>0.4513888888888889</v>
      </c>
      <c r="AM25" s="84">
        <v>0.56944444444444442</v>
      </c>
      <c r="AN25" s="84">
        <v>0.57986111111111105</v>
      </c>
      <c r="AO25" s="163">
        <f>IF(AN25&lt;AK25,(AN25+1)-AK25,AN25-AK25)</f>
        <v>0.14236111111111105</v>
      </c>
      <c r="AP25" s="163">
        <f>IF(AM25&lt;AL25,(AM25+1)-AL25,AM25-AL25)</f>
        <v>0.11805555555555552</v>
      </c>
      <c r="AQ25" s="164">
        <f>IF(AP25&lt;&gt;0,1,"")</f>
        <v>1</v>
      </c>
      <c r="AR25" s="87">
        <f>IF(AK25&lt;&gt;0,AK25-(6/24)+1440,"")</f>
        <v>1440.1875</v>
      </c>
      <c r="AS25" s="254">
        <v>11.74</v>
      </c>
      <c r="AT25" s="165"/>
      <c r="AU25" s="165"/>
      <c r="AV25" s="88">
        <v>22.7</v>
      </c>
      <c r="AW25" s="88">
        <v>8.6</v>
      </c>
      <c r="AX25" s="90" t="s">
        <v>379</v>
      </c>
      <c r="AY25" s="89">
        <f>AX25*0.0004536</f>
        <v>40.017499200000003</v>
      </c>
      <c r="AZ25" s="88"/>
      <c r="BA25" s="92"/>
      <c r="BB25" s="92"/>
      <c r="BC25" s="80"/>
      <c r="BD25" s="93"/>
      <c r="BE25" s="93"/>
      <c r="BF25" s="93"/>
      <c r="BG25" s="93"/>
      <c r="BH25" s="94"/>
      <c r="BI25" s="94"/>
      <c r="BJ25" s="94"/>
      <c r="BK25" s="95"/>
      <c r="BL25" s="96"/>
      <c r="BM25" s="96"/>
      <c r="BN25" s="96"/>
      <c r="BO25" s="97"/>
      <c r="BP25" s="98"/>
      <c r="BQ25" s="97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212">
        <v>37.197000000000003</v>
      </c>
      <c r="CE25" s="76">
        <v>14670</v>
      </c>
      <c r="CF25" s="166">
        <f>((CE25)*0.8)/1000</f>
        <v>11.736000000000001</v>
      </c>
      <c r="CG25" s="76"/>
      <c r="CH25" s="166">
        <f>(((CG25*3.8)*(0.8))/1000)</f>
        <v>0</v>
      </c>
      <c r="CI25" s="167">
        <f>IF(A25="","",IF(CF25=0,CH25,CF25))</f>
        <v>11.736000000000001</v>
      </c>
      <c r="CJ25" s="167">
        <f>IF(A25="","",(CK25/$AY$4))</f>
        <v>3860.4503411178171</v>
      </c>
      <c r="CK25" s="167">
        <f>IF(A25="","",IF(CE25="",(CG25*$AY$4),CE25))</f>
        <v>14670</v>
      </c>
      <c r="CL25" s="255">
        <f>CI25-AS25</f>
        <v>-3.9999999999995595E-3</v>
      </c>
      <c r="CM25" s="166">
        <f>AV25-AW25</f>
        <v>14.1</v>
      </c>
      <c r="CN25" s="168"/>
      <c r="CO25" s="81"/>
      <c r="CP25" s="192"/>
      <c r="CQ25" s="192"/>
      <c r="CR25" s="169"/>
      <c r="CT25" s="83" t="s">
        <v>697</v>
      </c>
      <c r="CU25" s="76"/>
    </row>
    <row r="26" spans="1:99" s="1" customFormat="1" ht="13.8" hidden="1" thickBot="1" x14ac:dyDescent="0.3">
      <c r="A26" s="100"/>
      <c r="B26" s="76" t="str">
        <f t="shared" si="0"/>
        <v/>
      </c>
      <c r="C26" s="77"/>
      <c r="D26" s="83"/>
      <c r="E26" s="83"/>
      <c r="F26" s="83"/>
      <c r="G26" s="83"/>
      <c r="H26" s="76"/>
      <c r="I26" s="76"/>
      <c r="J26" s="156"/>
      <c r="K26" s="156"/>
      <c r="L26" s="156"/>
      <c r="M26" s="157"/>
      <c r="N26" s="156"/>
      <c r="O26" s="158"/>
      <c r="P26" s="159"/>
      <c r="Q26" s="157"/>
      <c r="R26" s="157"/>
      <c r="S26" s="159"/>
      <c r="T26" s="159"/>
      <c r="U26" s="159"/>
      <c r="V26" s="160"/>
      <c r="W26" s="160"/>
      <c r="X26" s="161"/>
      <c r="Y26" s="162"/>
      <c r="Z26" s="162"/>
      <c r="AA26" s="159"/>
      <c r="AB26" s="159"/>
      <c r="AC26" s="157"/>
      <c r="AD26" s="157"/>
      <c r="AE26" s="161"/>
      <c r="AF26" s="80">
        <v>3</v>
      </c>
      <c r="AG26" s="81"/>
      <c r="AH26" s="82"/>
      <c r="AI26" s="83"/>
      <c r="AJ26" s="83"/>
      <c r="AK26" s="84"/>
      <c r="AL26" s="84"/>
      <c r="AM26" s="84"/>
      <c r="AN26" s="84"/>
      <c r="AO26" s="243">
        <f>IF(AN26&lt;AK26,(AN26+1)-AK26,AN26-AK26)</f>
        <v>0</v>
      </c>
      <c r="AP26" s="163">
        <f>IF(AM26&lt;AL26,(AM26+1)-AL26,AM26-AL26)</f>
        <v>0</v>
      </c>
      <c r="AQ26" s="164" t="str">
        <f>IF(AP26&lt;&gt;0,1,"")</f>
        <v/>
      </c>
      <c r="AR26" s="87" t="str">
        <f>IF(AK26&lt;&gt;0,AK26-(6/24)+1440,"")</f>
        <v/>
      </c>
      <c r="AS26" s="88"/>
      <c r="AT26" s="89"/>
      <c r="AU26" s="89"/>
      <c r="AV26" s="88"/>
      <c r="AW26" s="88"/>
      <c r="AX26" s="90"/>
      <c r="AY26" s="89">
        <f>AX26*0.0004536</f>
        <v>0</v>
      </c>
      <c r="AZ26" s="88"/>
      <c r="BA26" s="92"/>
      <c r="BB26" s="92"/>
      <c r="BC26" s="80"/>
      <c r="BD26" s="93"/>
      <c r="BE26" s="93"/>
      <c r="BF26" s="93"/>
      <c r="BG26" s="93"/>
      <c r="BH26" s="94"/>
      <c r="BI26" s="94"/>
      <c r="BJ26" s="94"/>
      <c r="BK26" s="95"/>
      <c r="BL26" s="96"/>
      <c r="BM26" s="96"/>
      <c r="BN26" s="96"/>
      <c r="BO26" s="97"/>
      <c r="BP26" s="98"/>
      <c r="BQ26" s="97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212"/>
      <c r="CE26" s="76"/>
      <c r="CF26" s="166">
        <f>((CE26)*0.8)/1000</f>
        <v>0</v>
      </c>
      <c r="CG26" s="76"/>
      <c r="CH26" s="166">
        <f>(((CG26*3.8)*(0.8))/1000)</f>
        <v>0</v>
      </c>
      <c r="CI26" s="167" t="str">
        <f>IF(A26="","",IF(CF26=0,CH26,CF26))</f>
        <v/>
      </c>
      <c r="CJ26" s="167" t="str">
        <f>IF(A26="","",(CK26/$AY$4))</f>
        <v/>
      </c>
      <c r="CK26" s="167" t="str">
        <f>IF(A26="","",IF(CE26="",(CG26*$AY$4),CE26))</f>
        <v/>
      </c>
      <c r="CL26" s="99"/>
      <c r="CM26" s="166">
        <f>AV26-AW26</f>
        <v>0</v>
      </c>
      <c r="CN26" s="168"/>
      <c r="CO26" s="81"/>
      <c r="CP26" s="192"/>
      <c r="CQ26" s="192"/>
      <c r="CR26" s="169"/>
      <c r="CT26" s="83"/>
      <c r="CU26" s="101"/>
    </row>
    <row r="27" spans="1:99" s="1" customFormat="1" ht="13.8" hidden="1" thickBot="1" x14ac:dyDescent="0.3">
      <c r="A27" s="100"/>
      <c r="B27" s="76" t="str">
        <f t="shared" si="0"/>
        <v/>
      </c>
      <c r="C27" s="77"/>
      <c r="D27" s="83"/>
      <c r="E27" s="83"/>
      <c r="F27" s="83"/>
      <c r="G27" s="83"/>
      <c r="H27" s="76"/>
      <c r="I27" s="76"/>
      <c r="J27" s="156"/>
      <c r="K27" s="156"/>
      <c r="L27" s="156"/>
      <c r="M27" s="157"/>
      <c r="N27" s="156"/>
      <c r="O27" s="158"/>
      <c r="P27" s="159"/>
      <c r="Q27" s="157"/>
      <c r="R27" s="157"/>
      <c r="S27" s="159"/>
      <c r="T27" s="159"/>
      <c r="U27" s="159"/>
      <c r="V27" s="160"/>
      <c r="W27" s="160"/>
      <c r="X27" s="161"/>
      <c r="Y27" s="162"/>
      <c r="Z27" s="162"/>
      <c r="AA27" s="159"/>
      <c r="AB27" s="159"/>
      <c r="AC27" s="157"/>
      <c r="AD27" s="157"/>
      <c r="AE27" s="161"/>
      <c r="AF27" s="102">
        <v>4</v>
      </c>
      <c r="AG27" s="103"/>
      <c r="AH27" s="104"/>
      <c r="AI27" s="107"/>
      <c r="AJ27" s="106"/>
      <c r="AK27" s="107"/>
      <c r="AL27" s="107"/>
      <c r="AM27" s="107"/>
      <c r="AN27" s="107"/>
      <c r="AO27" s="170">
        <f>IF(AN27&lt;AK27,(AN27+1)-AK27,AN27-AK27)</f>
        <v>0</v>
      </c>
      <c r="AP27" s="170">
        <f>IF(AM27&lt;AL27,(AM27+1)-AL27,AM27-AL27)</f>
        <v>0</v>
      </c>
      <c r="AQ27" s="171" t="str">
        <f>IF(AP27&lt;&gt;0,1,"")</f>
        <v/>
      </c>
      <c r="AR27" s="110" t="str">
        <f>IF(AK27&lt;&gt;0,AK27-(6/24)+1440,"")</f>
        <v/>
      </c>
      <c r="AS27" s="111"/>
      <c r="AT27" s="112"/>
      <c r="AU27" s="112"/>
      <c r="AV27" s="111"/>
      <c r="AW27" s="111"/>
      <c r="AX27" s="113"/>
      <c r="AY27" s="112">
        <f>AX27*0.0004536</f>
        <v>0</v>
      </c>
      <c r="AZ27" s="111"/>
      <c r="BA27" s="115"/>
      <c r="BB27" s="115"/>
      <c r="BC27" s="102"/>
      <c r="BD27" s="116"/>
      <c r="BE27" s="116"/>
      <c r="BF27" s="116"/>
      <c r="BG27" s="116"/>
      <c r="BH27" s="117"/>
      <c r="BI27" s="117"/>
      <c r="BJ27" s="117"/>
      <c r="BK27" s="118"/>
      <c r="BL27" s="119"/>
      <c r="BM27" s="119"/>
      <c r="BN27" s="119"/>
      <c r="BO27" s="120"/>
      <c r="BP27" s="121"/>
      <c r="BQ27" s="120"/>
      <c r="BR27" s="122"/>
      <c r="BS27" s="122"/>
      <c r="BT27" s="122"/>
      <c r="BU27" s="122"/>
      <c r="BV27" s="122"/>
      <c r="BW27" s="122"/>
      <c r="BX27" s="122"/>
      <c r="BY27" s="122"/>
      <c r="BZ27" s="122"/>
      <c r="CA27" s="122"/>
      <c r="CB27" s="122"/>
      <c r="CC27" s="122"/>
      <c r="CD27" s="213"/>
      <c r="CE27" s="122"/>
      <c r="CF27" s="172">
        <f>((CE27)*0.8)/1000</f>
        <v>0</v>
      </c>
      <c r="CG27" s="122"/>
      <c r="CH27" s="172">
        <f>(((CG27*3.8)*(0.8))/1000)</f>
        <v>0</v>
      </c>
      <c r="CI27" s="173" t="str">
        <f>IF(A27="","",IF(CF27=0,CH27,CF27))</f>
        <v/>
      </c>
      <c r="CJ27" s="173" t="str">
        <f>IF(A27="","",(CK27/$AY$4))</f>
        <v/>
      </c>
      <c r="CK27" s="173" t="str">
        <f>IF(A27="","",IF(CE27="",(CG27*$AY$4),CE27))</f>
        <v/>
      </c>
      <c r="CL27" s="123"/>
      <c r="CM27" s="172">
        <f>AV27-AW27</f>
        <v>0</v>
      </c>
      <c r="CN27" s="122"/>
      <c r="CO27" s="202"/>
      <c r="CP27" s="203"/>
      <c r="CQ27" s="203"/>
      <c r="CR27" s="204"/>
      <c r="CT27" s="76"/>
      <c r="CU27" s="76"/>
    </row>
    <row r="28" spans="1:99" s="1" customFormat="1" ht="13.8" hidden="1" thickBot="1" x14ac:dyDescent="0.3">
      <c r="A28" s="124"/>
      <c r="B28" s="125" t="str">
        <f t="shared" si="0"/>
        <v/>
      </c>
      <c r="C28" s="126"/>
      <c r="D28" s="127"/>
      <c r="E28" s="127"/>
      <c r="F28" s="127"/>
      <c r="G28" s="127"/>
      <c r="H28" s="127"/>
      <c r="I28" s="128"/>
      <c r="J28" s="174"/>
      <c r="K28" s="174"/>
      <c r="L28" s="174"/>
      <c r="M28" s="175"/>
      <c r="N28" s="174"/>
      <c r="O28" s="176"/>
      <c r="P28" s="177"/>
      <c r="Q28" s="175"/>
      <c r="R28" s="175"/>
      <c r="S28" s="177"/>
      <c r="T28" s="177"/>
      <c r="U28" s="177"/>
      <c r="V28" s="178"/>
      <c r="W28" s="178"/>
      <c r="X28" s="179"/>
      <c r="Y28" s="180"/>
      <c r="Z28" s="180"/>
      <c r="AA28" s="177"/>
      <c r="AB28" s="177"/>
      <c r="AC28" s="175"/>
      <c r="AD28" s="175"/>
      <c r="AE28" s="181"/>
      <c r="AF28" s="238" t="s">
        <v>141</v>
      </c>
      <c r="AG28" s="239"/>
      <c r="AH28" s="182"/>
      <c r="AI28" s="132"/>
      <c r="AJ28" s="132"/>
      <c r="AK28" s="132"/>
      <c r="AL28" s="132"/>
      <c r="AM28" s="132"/>
      <c r="AN28" s="133"/>
      <c r="AO28" s="133">
        <f>SUM(AO24:AO27)</f>
        <v>0.20486111111111105</v>
      </c>
      <c r="AP28" s="133">
        <f>SUM(AP24:AP27)</f>
        <v>0.15277777777777779</v>
      </c>
      <c r="AQ28" s="134">
        <f>SUM(AQ24:AQ27)</f>
        <v>2</v>
      </c>
      <c r="AR28" s="134"/>
      <c r="AS28" s="135"/>
      <c r="AT28" s="135"/>
      <c r="AU28" s="135"/>
      <c r="AV28" s="135"/>
      <c r="AW28" s="135"/>
      <c r="AX28" s="136"/>
      <c r="AY28" s="135"/>
      <c r="AZ28" s="183"/>
      <c r="BA28" s="184"/>
      <c r="BB28" s="184"/>
      <c r="BC28" s="185"/>
      <c r="BD28" s="185"/>
      <c r="BE28" s="185"/>
      <c r="BF28" s="186"/>
      <c r="BG28" s="186"/>
      <c r="BH28" s="186"/>
      <c r="BI28" s="186"/>
      <c r="BJ28" s="186"/>
      <c r="BK28" s="187"/>
      <c r="BL28" s="187"/>
      <c r="BM28" s="187"/>
      <c r="BN28" s="187"/>
      <c r="BO28" s="188"/>
      <c r="BP28" s="188"/>
      <c r="BQ28" s="188"/>
      <c r="BR28" s="189"/>
      <c r="BS28" s="189"/>
      <c r="BT28" s="189"/>
      <c r="BU28" s="189"/>
      <c r="BV28" s="189"/>
      <c r="BW28" s="189"/>
      <c r="BX28" s="189"/>
      <c r="BY28" s="189"/>
      <c r="BZ28" s="189"/>
      <c r="CA28" s="189"/>
      <c r="CB28" s="189"/>
      <c r="CC28" s="189"/>
      <c r="CD28" s="214"/>
      <c r="CE28" s="132"/>
      <c r="CF28" s="135"/>
      <c r="CG28" s="132"/>
      <c r="CH28" s="135">
        <f>SUM(CH24:CH27)</f>
        <v>0</v>
      </c>
      <c r="CI28" s="190">
        <f>SUM(CI24:CI27)</f>
        <v>13.574400000000001</v>
      </c>
      <c r="CJ28" s="190">
        <f>SUM(CJ24:CJ27)</f>
        <v>4465.1752820781949</v>
      </c>
      <c r="CK28" s="190">
        <f>SUM(CK24:CK27)</f>
        <v>16968</v>
      </c>
      <c r="CL28" s="191"/>
      <c r="CM28" s="135">
        <f>SUM(CM24:CM27)</f>
        <v>18</v>
      </c>
      <c r="CN28" s="132"/>
      <c r="CO28" s="132"/>
      <c r="CP28" s="132"/>
      <c r="CQ28" s="132"/>
      <c r="CR28" s="141"/>
      <c r="CT28" s="214"/>
      <c r="CU28" s="214"/>
    </row>
    <row r="29" spans="1:99" s="1" customFormat="1" x14ac:dyDescent="0.25">
      <c r="A29" s="100">
        <v>7729</v>
      </c>
      <c r="B29" s="76" t="str">
        <f t="shared" si="0"/>
        <v>7729-5701-1</v>
      </c>
      <c r="C29" s="52">
        <v>7</v>
      </c>
      <c r="D29" s="83" t="s">
        <v>268</v>
      </c>
      <c r="E29" s="83" t="s">
        <v>269</v>
      </c>
      <c r="F29" s="83" t="s">
        <v>340</v>
      </c>
      <c r="G29" s="83" t="s">
        <v>341</v>
      </c>
      <c r="H29" s="53" t="s">
        <v>271</v>
      </c>
      <c r="I29" s="70"/>
      <c r="J29" s="142"/>
      <c r="K29" s="142"/>
      <c r="L29" s="142"/>
      <c r="M29" s="143"/>
      <c r="N29" s="142"/>
      <c r="O29" s="144"/>
      <c r="P29" s="145"/>
      <c r="Q29" s="143"/>
      <c r="R29" s="143"/>
      <c r="S29" s="145"/>
      <c r="T29" s="145"/>
      <c r="U29" s="145"/>
      <c r="V29" s="146"/>
      <c r="W29" s="146"/>
      <c r="X29" s="147"/>
      <c r="Y29" s="146"/>
      <c r="Z29" s="146"/>
      <c r="AA29" s="145"/>
      <c r="AB29" s="145"/>
      <c r="AC29" s="143"/>
      <c r="AD29" s="143"/>
      <c r="AE29" s="147"/>
      <c r="AF29" s="56">
        <v>1</v>
      </c>
      <c r="AG29" s="81">
        <v>44320</v>
      </c>
      <c r="AH29" s="148" t="s">
        <v>342</v>
      </c>
      <c r="AI29" s="53" t="s">
        <v>244</v>
      </c>
      <c r="AJ29" s="53" t="s">
        <v>345</v>
      </c>
      <c r="AK29" s="149">
        <v>0.63194444444444442</v>
      </c>
      <c r="AL29" s="84">
        <v>0.65277777777777779</v>
      </c>
      <c r="AM29" s="84">
        <v>0.83680555555555547</v>
      </c>
      <c r="AN29" s="149">
        <v>0.84722222222222221</v>
      </c>
      <c r="AO29" s="150">
        <f>IF(AN29&lt;AK29,(AN29+1)-AK29,AN29-AK29)</f>
        <v>0.21527777777777779</v>
      </c>
      <c r="AP29" s="150">
        <f>IF(AM29&lt;AL29,(AM29+1)-AL29,AM29-AL29)</f>
        <v>0.18402777777777768</v>
      </c>
      <c r="AQ29" s="151">
        <f>IF(AP29&lt;&gt;0,1,"")</f>
        <v>1</v>
      </c>
      <c r="AR29" s="63">
        <f>IF(AK29&lt;&gt;0,AK29-(6/24)+1440,"")</f>
        <v>1440.3819444444443</v>
      </c>
      <c r="AS29" s="66">
        <v>19.2</v>
      </c>
      <c r="AT29" s="152"/>
      <c r="AU29" s="152"/>
      <c r="AV29" s="66">
        <v>27.8</v>
      </c>
      <c r="AW29" s="88">
        <v>6.9</v>
      </c>
      <c r="AX29" s="51">
        <v>88013</v>
      </c>
      <c r="AY29" s="65">
        <f>AX29*0.0004536</f>
        <v>39.922696800000004</v>
      </c>
      <c r="AZ29" s="66"/>
      <c r="BA29" s="68"/>
      <c r="BB29" s="68"/>
      <c r="BC29" s="69"/>
      <c r="BD29" s="70"/>
      <c r="BE29" s="70"/>
      <c r="BF29" s="70"/>
      <c r="BG29" s="70"/>
      <c r="BH29" s="71"/>
      <c r="BI29" s="71"/>
      <c r="BJ29" s="71"/>
      <c r="BK29" s="72"/>
      <c r="BL29" s="73"/>
      <c r="BM29" s="73"/>
      <c r="BN29" s="73"/>
      <c r="BO29" s="74"/>
      <c r="BP29" s="75"/>
      <c r="BQ29" s="74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215">
        <f>25.191+12.21</f>
        <v>37.400999999999996</v>
      </c>
      <c r="CE29" s="51"/>
      <c r="CF29" s="153">
        <f>((CE29)*0.8)/1000</f>
        <v>0</v>
      </c>
      <c r="CG29" s="51">
        <v>6476</v>
      </c>
      <c r="CH29" s="153">
        <f>(((CG29*3.8)*(0.8))/1000)</f>
        <v>19.68704</v>
      </c>
      <c r="CI29" s="154">
        <f>IF(A29="","",IF(CF29=0,CH29,CF29))</f>
        <v>19.68704</v>
      </c>
      <c r="CJ29" s="154">
        <f>IF(A29="","",(CK29/$AY$4))</f>
        <v>6476</v>
      </c>
      <c r="CK29" s="154">
        <f>IF(A29="","",IF(CE29="",(CG29*$AY$4),CE29))</f>
        <v>24609.284307615606</v>
      </c>
      <c r="CL29" s="242">
        <f>CI29-AS29</f>
        <v>0.48704000000000036</v>
      </c>
      <c r="CM29" s="153">
        <f>AV29-AW29</f>
        <v>20.9</v>
      </c>
      <c r="CN29" s="155" t="s">
        <v>142</v>
      </c>
      <c r="CO29" s="199"/>
      <c r="CP29" s="200"/>
      <c r="CQ29" s="200"/>
      <c r="CR29" s="201"/>
      <c r="CT29" s="228" t="s">
        <v>697</v>
      </c>
      <c r="CU29" s="228"/>
    </row>
    <row r="30" spans="1:99" s="1" customFormat="1" x14ac:dyDescent="0.25">
      <c r="A30" s="100">
        <v>7729</v>
      </c>
      <c r="B30" s="76" t="str">
        <f t="shared" si="0"/>
        <v>7729-4700-2</v>
      </c>
      <c r="C30" s="77">
        <v>7</v>
      </c>
      <c r="D30" s="83" t="s">
        <v>268</v>
      </c>
      <c r="E30" s="83" t="s">
        <v>269</v>
      </c>
      <c r="F30" s="83" t="s">
        <v>340</v>
      </c>
      <c r="G30" s="83" t="s">
        <v>341</v>
      </c>
      <c r="H30" s="76" t="s">
        <v>271</v>
      </c>
      <c r="I30" s="76"/>
      <c r="J30" s="156"/>
      <c r="K30" s="156"/>
      <c r="L30" s="156"/>
      <c r="M30" s="157"/>
      <c r="N30" s="156"/>
      <c r="O30" s="158"/>
      <c r="P30" s="159"/>
      <c r="Q30" s="157"/>
      <c r="R30" s="157"/>
      <c r="S30" s="159"/>
      <c r="T30" s="159"/>
      <c r="U30" s="159"/>
      <c r="V30" s="160"/>
      <c r="W30" s="160"/>
      <c r="X30" s="161"/>
      <c r="Y30" s="162"/>
      <c r="Z30" s="162"/>
      <c r="AA30" s="159"/>
      <c r="AB30" s="159"/>
      <c r="AC30" s="157"/>
      <c r="AD30" s="157"/>
      <c r="AE30" s="161"/>
      <c r="AF30" s="80">
        <v>2</v>
      </c>
      <c r="AG30" s="81">
        <v>44320</v>
      </c>
      <c r="AH30" s="82" t="s">
        <v>343</v>
      </c>
      <c r="AI30" s="83" t="s">
        <v>345</v>
      </c>
      <c r="AJ30" s="83" t="s">
        <v>346</v>
      </c>
      <c r="AK30" s="84">
        <v>0.86805555555555547</v>
      </c>
      <c r="AL30" s="84">
        <v>0.88888888888888884</v>
      </c>
      <c r="AM30" s="84">
        <v>0.94097222222222221</v>
      </c>
      <c r="AN30" s="84">
        <v>0.95138888888888884</v>
      </c>
      <c r="AO30" s="163">
        <f>IF(AN30&lt;AK30,(AN30+1)-AK30,AN30-AK30)</f>
        <v>8.333333333333337E-2</v>
      </c>
      <c r="AP30" s="163">
        <f>IF(AM30&lt;AL30,(AM30+1)-AL30,AM30-AL30)</f>
        <v>5.208333333333337E-2</v>
      </c>
      <c r="AQ30" s="164">
        <f>IF(AP30&lt;&gt;0,1,"")</f>
        <v>1</v>
      </c>
      <c r="AR30" s="87">
        <f>IF(AK30&lt;&gt;0,AK30-(6/24)+1440,"")</f>
        <v>1440.6180555555557</v>
      </c>
      <c r="AS30" s="88">
        <v>7.7</v>
      </c>
      <c r="AT30" s="165"/>
      <c r="AU30" s="165"/>
      <c r="AV30" s="88">
        <v>14.6</v>
      </c>
      <c r="AW30" s="88">
        <v>9.1999999999999993</v>
      </c>
      <c r="AX30" s="90" t="s">
        <v>347</v>
      </c>
      <c r="AY30" s="89">
        <f>AX30*0.0004536</f>
        <v>27.268164000000002</v>
      </c>
      <c r="AZ30" s="88"/>
      <c r="BA30" s="92"/>
      <c r="BB30" s="92"/>
      <c r="BC30" s="80"/>
      <c r="BD30" s="93"/>
      <c r="BE30" s="93"/>
      <c r="BF30" s="93"/>
      <c r="BG30" s="93"/>
      <c r="BH30" s="94"/>
      <c r="BI30" s="94"/>
      <c r="BJ30" s="94"/>
      <c r="BK30" s="95"/>
      <c r="BL30" s="96"/>
      <c r="BM30" s="96"/>
      <c r="BN30" s="96"/>
      <c r="BO30" s="97"/>
      <c r="BP30" s="98"/>
      <c r="BQ30" s="97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212">
        <f>15.115+12.21</f>
        <v>27.325000000000003</v>
      </c>
      <c r="CE30" s="76"/>
      <c r="CF30" s="166">
        <f>((CE30)*0.8)/1000</f>
        <v>0</v>
      </c>
      <c r="CG30" s="76">
        <v>2713</v>
      </c>
      <c r="CH30" s="166">
        <f>(((CG30*3.8)*(0.8))/1000)</f>
        <v>8.2475199999999997</v>
      </c>
      <c r="CI30" s="167">
        <f>IF(A30="","",IF(CF30=0,CH30,CF30))</f>
        <v>8.2475199999999997</v>
      </c>
      <c r="CJ30" s="167">
        <f>IF(A30="","",(CK30/$AY$4))</f>
        <v>2713</v>
      </c>
      <c r="CK30" s="167">
        <f>IF(A30="","",IF(CE30="",(CG30*$AY$4),CE30))</f>
        <v>10309.602891686402</v>
      </c>
      <c r="CL30" s="99">
        <f>CI30-AS30</f>
        <v>0.54751999999999956</v>
      </c>
      <c r="CM30" s="166">
        <f>AV30-AW30</f>
        <v>5.4</v>
      </c>
      <c r="CN30" s="168"/>
      <c r="CO30" s="81"/>
      <c r="CP30" s="192"/>
      <c r="CQ30" s="192"/>
      <c r="CR30" s="169"/>
      <c r="CT30" s="83" t="s">
        <v>697</v>
      </c>
      <c r="CU30" s="76"/>
    </row>
    <row r="31" spans="1:99" s="1" customFormat="1" ht="13.8" thickBot="1" x14ac:dyDescent="0.3">
      <c r="A31" s="100">
        <v>7729</v>
      </c>
      <c r="B31" s="76" t="str">
        <f t="shared" si="0"/>
        <v>7729-700-3</v>
      </c>
      <c r="C31" s="77">
        <v>7</v>
      </c>
      <c r="D31" s="83" t="s">
        <v>268</v>
      </c>
      <c r="E31" s="83" t="s">
        <v>269</v>
      </c>
      <c r="F31" s="83" t="s">
        <v>340</v>
      </c>
      <c r="G31" s="83" t="s">
        <v>341</v>
      </c>
      <c r="H31" s="76" t="s">
        <v>271</v>
      </c>
      <c r="I31" s="76"/>
      <c r="J31" s="156"/>
      <c r="K31" s="156"/>
      <c r="L31" s="156"/>
      <c r="M31" s="157"/>
      <c r="N31" s="156"/>
      <c r="O31" s="158"/>
      <c r="P31" s="159"/>
      <c r="Q31" s="157"/>
      <c r="R31" s="157"/>
      <c r="S31" s="159"/>
      <c r="T31" s="159"/>
      <c r="U31" s="159"/>
      <c r="V31" s="160"/>
      <c r="W31" s="160"/>
      <c r="X31" s="161"/>
      <c r="Y31" s="162"/>
      <c r="Z31" s="162"/>
      <c r="AA31" s="159"/>
      <c r="AB31" s="159"/>
      <c r="AC31" s="157"/>
      <c r="AD31" s="157"/>
      <c r="AE31" s="161"/>
      <c r="AF31" s="80">
        <v>3</v>
      </c>
      <c r="AG31" s="81">
        <v>44321</v>
      </c>
      <c r="AH31" s="82" t="s">
        <v>344</v>
      </c>
      <c r="AI31" s="83" t="s">
        <v>346</v>
      </c>
      <c r="AJ31" s="83" t="s">
        <v>209</v>
      </c>
      <c r="AK31" s="84">
        <v>6.9444444444444441E-3</v>
      </c>
      <c r="AL31" s="84">
        <v>2.013888888888889E-2</v>
      </c>
      <c r="AM31" s="84">
        <v>0.12361111111111112</v>
      </c>
      <c r="AN31" s="84">
        <v>0.13194444444444445</v>
      </c>
      <c r="AO31" s="243">
        <f>IF(AN31&lt;AK31,(AN31+1)-AK31,AN31-AK31)</f>
        <v>0.125</v>
      </c>
      <c r="AP31" s="163">
        <f>IF(AM31&lt;AL31,(AM31+1)-AL31,AM31-AL31)</f>
        <v>0.10347222222222223</v>
      </c>
      <c r="AQ31" s="164">
        <f>IF(AP31&lt;&gt;0,1,"")</f>
        <v>1</v>
      </c>
      <c r="AR31" s="87">
        <f>IF(AK31&lt;&gt;0,AK31-(6/24)+1440,"")</f>
        <v>1439.7569444444443</v>
      </c>
      <c r="AS31" s="88">
        <v>11</v>
      </c>
      <c r="AT31" s="89"/>
      <c r="AU31" s="89"/>
      <c r="AV31" s="88">
        <v>20.2</v>
      </c>
      <c r="AW31" s="88">
        <v>8.6</v>
      </c>
      <c r="AX31" s="90" t="s">
        <v>348</v>
      </c>
      <c r="AY31" s="89">
        <f>AX31*0.0004536</f>
        <v>30.168028800000002</v>
      </c>
      <c r="AZ31" s="88"/>
      <c r="BA31" s="92"/>
      <c r="BB31" s="92"/>
      <c r="BC31" s="80"/>
      <c r="BD31" s="93"/>
      <c r="BE31" s="93"/>
      <c r="BF31" s="93"/>
      <c r="BG31" s="93"/>
      <c r="BH31" s="94"/>
      <c r="BI31" s="94"/>
      <c r="BJ31" s="94"/>
      <c r="BK31" s="95"/>
      <c r="BL31" s="96"/>
      <c r="BM31" s="96"/>
      <c r="BN31" s="96"/>
      <c r="BO31" s="97"/>
      <c r="BP31" s="98"/>
      <c r="BQ31" s="97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275">
        <v>30.231000000000002</v>
      </c>
      <c r="CE31" s="76">
        <v>14100</v>
      </c>
      <c r="CF31" s="166">
        <f>((CE31)*0.8)/1000</f>
        <v>11.28</v>
      </c>
      <c r="CG31" s="76"/>
      <c r="CH31" s="166">
        <f>(((CG31*3.8)*(0.8))/1000)</f>
        <v>0</v>
      </c>
      <c r="CI31" s="167">
        <f>IF(A31="","",IF(CF31=0,CH31,CF31))</f>
        <v>11.28</v>
      </c>
      <c r="CJ31" s="167">
        <f>IF(A31="","",(CK31/$AY$4))</f>
        <v>3710.4532930989244</v>
      </c>
      <c r="CK31" s="167">
        <f>IF(A31="","",IF(CE31="",(CG31*$AY$4),CE31))</f>
        <v>14100</v>
      </c>
      <c r="CL31" s="99">
        <f>CI31-AS31</f>
        <v>0.27999999999999936</v>
      </c>
      <c r="CM31" s="166">
        <f>AV31-AW31</f>
        <v>11.6</v>
      </c>
      <c r="CN31" s="168"/>
      <c r="CO31" s="81">
        <v>44320</v>
      </c>
      <c r="CP31" s="192">
        <v>0.92361111111111116</v>
      </c>
      <c r="CQ31" s="192">
        <v>0.9375</v>
      </c>
      <c r="CR31" s="169" t="s">
        <v>522</v>
      </c>
      <c r="CT31" s="83" t="s">
        <v>697</v>
      </c>
      <c r="CU31" s="101"/>
    </row>
    <row r="32" spans="1:99" s="1" customFormat="1" ht="13.8" hidden="1" thickBot="1" x14ac:dyDescent="0.3">
      <c r="A32" s="100"/>
      <c r="B32" s="76" t="str">
        <f t="shared" si="0"/>
        <v/>
      </c>
      <c r="C32" s="77"/>
      <c r="D32" s="83"/>
      <c r="E32" s="83"/>
      <c r="F32" s="83"/>
      <c r="G32" s="83"/>
      <c r="H32" s="76"/>
      <c r="I32" s="76"/>
      <c r="J32" s="156"/>
      <c r="K32" s="156"/>
      <c r="L32" s="156"/>
      <c r="M32" s="157"/>
      <c r="N32" s="156"/>
      <c r="O32" s="158"/>
      <c r="P32" s="159"/>
      <c r="Q32" s="157"/>
      <c r="R32" s="157"/>
      <c r="S32" s="159"/>
      <c r="T32" s="159"/>
      <c r="U32" s="159"/>
      <c r="V32" s="160"/>
      <c r="W32" s="160"/>
      <c r="X32" s="161"/>
      <c r="Y32" s="162"/>
      <c r="Z32" s="162"/>
      <c r="AA32" s="159"/>
      <c r="AB32" s="159"/>
      <c r="AC32" s="157"/>
      <c r="AD32" s="157"/>
      <c r="AE32" s="161"/>
      <c r="AF32" s="102">
        <v>4</v>
      </c>
      <c r="AG32" s="103"/>
      <c r="AH32" s="104"/>
      <c r="AI32" s="107"/>
      <c r="AJ32" s="106"/>
      <c r="AK32" s="107"/>
      <c r="AL32" s="107"/>
      <c r="AM32" s="107"/>
      <c r="AN32" s="107"/>
      <c r="AO32" s="170">
        <f>IF(AN32&lt;AK32,(AN32+1)-AK32,AN32-AK32)</f>
        <v>0</v>
      </c>
      <c r="AP32" s="170">
        <f>IF(AM32&lt;AL32,(AM32+1)-AL32,AM32-AL32)</f>
        <v>0</v>
      </c>
      <c r="AQ32" s="171" t="str">
        <f>IF(AP32&lt;&gt;0,1,"")</f>
        <v/>
      </c>
      <c r="AR32" s="110" t="str">
        <f>IF(AK32&lt;&gt;0,AK32-(6/24)+1440,"")</f>
        <v/>
      </c>
      <c r="AS32" s="111"/>
      <c r="AT32" s="112"/>
      <c r="AU32" s="112"/>
      <c r="AV32" s="111"/>
      <c r="AW32" s="111"/>
      <c r="AX32" s="113"/>
      <c r="AY32" s="112">
        <f>AX32*0.0004536</f>
        <v>0</v>
      </c>
      <c r="AZ32" s="111"/>
      <c r="BA32" s="115"/>
      <c r="BB32" s="115"/>
      <c r="BC32" s="102"/>
      <c r="BD32" s="116"/>
      <c r="BE32" s="116"/>
      <c r="BF32" s="116"/>
      <c r="BG32" s="116"/>
      <c r="BH32" s="117"/>
      <c r="BI32" s="117"/>
      <c r="BJ32" s="117"/>
      <c r="BK32" s="118"/>
      <c r="BL32" s="119"/>
      <c r="BM32" s="119"/>
      <c r="BN32" s="119"/>
      <c r="BO32" s="120"/>
      <c r="BP32" s="121"/>
      <c r="BQ32" s="120"/>
      <c r="BR32" s="122"/>
      <c r="BS32" s="122"/>
      <c r="BT32" s="122"/>
      <c r="BU32" s="122"/>
      <c r="BV32" s="122"/>
      <c r="BW32" s="122"/>
      <c r="BX32" s="122"/>
      <c r="BY32" s="122"/>
      <c r="BZ32" s="122"/>
      <c r="CA32" s="122"/>
      <c r="CB32" s="122"/>
      <c r="CC32" s="122"/>
      <c r="CD32" s="213"/>
      <c r="CE32" s="122"/>
      <c r="CF32" s="172">
        <f>((CE32)*0.8)/1000</f>
        <v>0</v>
      </c>
      <c r="CG32" s="122"/>
      <c r="CH32" s="172">
        <f>(((CG32*3.8)*(0.8))/1000)</f>
        <v>0</v>
      </c>
      <c r="CI32" s="173" t="str">
        <f>IF(A32="","",IF(CF32=0,CH32,CF32))</f>
        <v/>
      </c>
      <c r="CJ32" s="173" t="str">
        <f>IF(A32="","",(CK32/$AY$4))</f>
        <v/>
      </c>
      <c r="CK32" s="173" t="str">
        <f>IF(A32="","",IF(CE32="",(CG32*$AY$4),CE32))</f>
        <v/>
      </c>
      <c r="CL32" s="123"/>
      <c r="CM32" s="172">
        <f>AV32-AW32</f>
        <v>0</v>
      </c>
      <c r="CN32" s="122"/>
      <c r="CO32" s="202"/>
      <c r="CP32" s="203"/>
      <c r="CQ32" s="203"/>
      <c r="CR32" s="204"/>
      <c r="CT32" s="76"/>
      <c r="CU32" s="76"/>
    </row>
    <row r="33" spans="1:99" s="1" customFormat="1" ht="13.8" hidden="1" thickBot="1" x14ac:dyDescent="0.3">
      <c r="A33" s="124"/>
      <c r="B33" s="125" t="str">
        <f t="shared" si="0"/>
        <v/>
      </c>
      <c r="C33" s="126"/>
      <c r="D33" s="127"/>
      <c r="E33" s="127"/>
      <c r="F33" s="127"/>
      <c r="G33" s="127"/>
      <c r="H33" s="127"/>
      <c r="I33" s="128"/>
      <c r="J33" s="174"/>
      <c r="K33" s="174"/>
      <c r="L33" s="174"/>
      <c r="M33" s="175"/>
      <c r="N33" s="174"/>
      <c r="O33" s="176"/>
      <c r="P33" s="177"/>
      <c r="Q33" s="175"/>
      <c r="R33" s="175"/>
      <c r="S33" s="177"/>
      <c r="T33" s="177"/>
      <c r="U33" s="177"/>
      <c r="V33" s="178"/>
      <c r="W33" s="178"/>
      <c r="X33" s="179"/>
      <c r="Y33" s="180"/>
      <c r="Z33" s="180"/>
      <c r="AA33" s="177"/>
      <c r="AB33" s="177"/>
      <c r="AC33" s="175"/>
      <c r="AD33" s="175"/>
      <c r="AE33" s="181"/>
      <c r="AF33" s="238" t="s">
        <v>141</v>
      </c>
      <c r="AG33" s="239"/>
      <c r="AH33" s="182"/>
      <c r="AI33" s="132"/>
      <c r="AJ33" s="132"/>
      <c r="AK33" s="132"/>
      <c r="AL33" s="132"/>
      <c r="AM33" s="132"/>
      <c r="AN33" s="133"/>
      <c r="AO33" s="133">
        <f>SUM(AO29:AO32)</f>
        <v>0.42361111111111116</v>
      </c>
      <c r="AP33" s="133">
        <f>SUM(AP29:AP32)</f>
        <v>0.33958333333333329</v>
      </c>
      <c r="AQ33" s="134">
        <f>SUM(AQ29:AQ32)</f>
        <v>3</v>
      </c>
      <c r="AR33" s="134"/>
      <c r="AS33" s="135"/>
      <c r="AT33" s="135"/>
      <c r="AU33" s="135"/>
      <c r="AV33" s="135"/>
      <c r="AW33" s="135"/>
      <c r="AX33" s="136"/>
      <c r="AY33" s="135"/>
      <c r="AZ33" s="183"/>
      <c r="BA33" s="184"/>
      <c r="BB33" s="184"/>
      <c r="BC33" s="185"/>
      <c r="BD33" s="185"/>
      <c r="BE33" s="185"/>
      <c r="BF33" s="186"/>
      <c r="BG33" s="186"/>
      <c r="BH33" s="186"/>
      <c r="BI33" s="186"/>
      <c r="BJ33" s="186"/>
      <c r="BK33" s="187"/>
      <c r="BL33" s="187"/>
      <c r="BM33" s="187"/>
      <c r="BN33" s="187"/>
      <c r="BO33" s="188"/>
      <c r="BP33" s="188"/>
      <c r="BQ33" s="188"/>
      <c r="BR33" s="189"/>
      <c r="BS33" s="189"/>
      <c r="BT33" s="189"/>
      <c r="BU33" s="189"/>
      <c r="BV33" s="189"/>
      <c r="BW33" s="189"/>
      <c r="BX33" s="189"/>
      <c r="BY33" s="189"/>
      <c r="BZ33" s="189"/>
      <c r="CA33" s="189"/>
      <c r="CB33" s="189"/>
      <c r="CC33" s="189"/>
      <c r="CD33" s="214"/>
      <c r="CE33" s="132"/>
      <c r="CF33" s="135"/>
      <c r="CG33" s="132"/>
      <c r="CH33" s="135">
        <f>SUM(CH29:CH32)</f>
        <v>27.934559999999998</v>
      </c>
      <c r="CI33" s="190">
        <f>SUM(CI29:CI32)</f>
        <v>39.214559999999999</v>
      </c>
      <c r="CJ33" s="190">
        <f>SUM(CJ29:CJ32)</f>
        <v>12899.453293098924</v>
      </c>
      <c r="CK33" s="190">
        <f>SUM(CK29:CK32)</f>
        <v>49018.887199302008</v>
      </c>
      <c r="CL33" s="191"/>
      <c r="CM33" s="135">
        <f>SUM(CM29:CM32)</f>
        <v>37.9</v>
      </c>
      <c r="CN33" s="132"/>
      <c r="CO33" s="132"/>
      <c r="CP33" s="132"/>
      <c r="CQ33" s="132"/>
      <c r="CR33" s="141"/>
      <c r="CT33" s="214"/>
      <c r="CU33" s="214"/>
    </row>
    <row r="34" spans="1:99" s="1" customFormat="1" ht="13.8" thickBot="1" x14ac:dyDescent="0.3">
      <c r="A34" s="100">
        <v>7730</v>
      </c>
      <c r="B34" s="76" t="str">
        <f t="shared" si="0"/>
        <v>7730-1302-1</v>
      </c>
      <c r="C34" s="52">
        <v>11</v>
      </c>
      <c r="D34" s="83" t="s">
        <v>226</v>
      </c>
      <c r="E34" s="83" t="s">
        <v>310</v>
      </c>
      <c r="F34" s="83" t="s">
        <v>377</v>
      </c>
      <c r="G34" s="83"/>
      <c r="H34" s="53"/>
      <c r="I34" s="70"/>
      <c r="J34" s="142"/>
      <c r="K34" s="142"/>
      <c r="L34" s="142"/>
      <c r="M34" s="143"/>
      <c r="N34" s="142"/>
      <c r="O34" s="144"/>
      <c r="P34" s="145"/>
      <c r="Q34" s="143"/>
      <c r="R34" s="143"/>
      <c r="S34" s="145"/>
      <c r="T34" s="145"/>
      <c r="U34" s="145"/>
      <c r="V34" s="146"/>
      <c r="W34" s="146"/>
      <c r="X34" s="147"/>
      <c r="Y34" s="146"/>
      <c r="Z34" s="146"/>
      <c r="AA34" s="145"/>
      <c r="AB34" s="145"/>
      <c r="AC34" s="143"/>
      <c r="AD34" s="143"/>
      <c r="AE34" s="147"/>
      <c r="AF34" s="56">
        <v>1</v>
      </c>
      <c r="AG34" s="81">
        <v>44321</v>
      </c>
      <c r="AH34" s="148" t="s">
        <v>378</v>
      </c>
      <c r="AI34" s="53" t="s">
        <v>209</v>
      </c>
      <c r="AJ34" s="53" t="s">
        <v>244</v>
      </c>
      <c r="AK34" s="149">
        <v>0.17708333333333334</v>
      </c>
      <c r="AL34" s="84">
        <v>0.20833333333333334</v>
      </c>
      <c r="AM34" s="84">
        <v>0.35069444444444442</v>
      </c>
      <c r="AN34" s="149">
        <v>0.3576388888888889</v>
      </c>
      <c r="AO34" s="150">
        <f>IF(AN34&lt;AK34,(AN34+1)-AK34,AN34-AK34)</f>
        <v>0.18055555555555555</v>
      </c>
      <c r="AP34" s="150">
        <f>IF(AM34&lt;AL34,(AM34+1)-AL34,AM34-AL34)</f>
        <v>0.14236111111111108</v>
      </c>
      <c r="AQ34" s="151">
        <f>IF(AP34&lt;&gt;0,1,"")</f>
        <v>1</v>
      </c>
      <c r="AR34" s="63">
        <f>IF(AK34&lt;&gt;0,AK34-(6/24)+1440,"")</f>
        <v>1439.9270833333333</v>
      </c>
      <c r="AS34" s="66">
        <v>15.6</v>
      </c>
      <c r="AT34" s="152"/>
      <c r="AU34" s="152"/>
      <c r="AV34" s="66">
        <v>23.6</v>
      </c>
      <c r="AW34" s="88">
        <v>7.4</v>
      </c>
      <c r="AX34" s="51">
        <v>87036</v>
      </c>
      <c r="AY34" s="65">
        <f>AX34*0.0004536</f>
        <v>39.479529599999999</v>
      </c>
      <c r="AZ34" s="66"/>
      <c r="BA34" s="68"/>
      <c r="BB34" s="68"/>
      <c r="BC34" s="69"/>
      <c r="BD34" s="70"/>
      <c r="BE34" s="70"/>
      <c r="BF34" s="70"/>
      <c r="BG34" s="70"/>
      <c r="BH34" s="71"/>
      <c r="BI34" s="71"/>
      <c r="BJ34" s="71"/>
      <c r="BK34" s="72"/>
      <c r="BL34" s="73"/>
      <c r="BM34" s="73"/>
      <c r="BN34" s="73"/>
      <c r="BO34" s="74"/>
      <c r="BP34" s="75"/>
      <c r="BQ34" s="74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279">
        <v>36.636000000000003</v>
      </c>
      <c r="CE34" s="51">
        <v>19502</v>
      </c>
      <c r="CF34" s="153">
        <f>((CE34)*0.8)/1000</f>
        <v>15.601600000000001</v>
      </c>
      <c r="CG34" s="51"/>
      <c r="CH34" s="153">
        <f>(((CG34*3.8)*(0.8))/1000)</f>
        <v>0</v>
      </c>
      <c r="CI34" s="154">
        <f>IF(A34="","",IF(CF34=0,CH34,CF34))</f>
        <v>15.601600000000001</v>
      </c>
      <c r="CJ34" s="154">
        <f>IF(A34="","",(CK34/$AY$4))</f>
        <v>5132.0042639727108</v>
      </c>
      <c r="CK34" s="154">
        <f>IF(A34="","",IF(CE34="",(CG34*$AY$4),CE34))</f>
        <v>19502</v>
      </c>
      <c r="CL34" s="242">
        <f>CI34-AS34</f>
        <v>1.6000000000016001E-3</v>
      </c>
      <c r="CM34" s="153">
        <f>AV34-AW34</f>
        <v>16.200000000000003</v>
      </c>
      <c r="CN34" s="155" t="s">
        <v>142</v>
      </c>
      <c r="CO34" s="199">
        <v>44320</v>
      </c>
      <c r="CP34" s="200">
        <v>0.90625</v>
      </c>
      <c r="CQ34" s="200">
        <v>0.96875</v>
      </c>
      <c r="CR34" s="201" t="s">
        <v>523</v>
      </c>
      <c r="CT34" s="228" t="s">
        <v>697</v>
      </c>
      <c r="CU34" s="228"/>
    </row>
    <row r="35" spans="1:99" s="1" customFormat="1" ht="13.8" hidden="1" thickBot="1" x14ac:dyDescent="0.3">
      <c r="A35" s="100"/>
      <c r="B35" s="76" t="str">
        <f t="shared" si="0"/>
        <v/>
      </c>
      <c r="C35" s="77"/>
      <c r="D35" s="83"/>
      <c r="E35" s="83"/>
      <c r="F35" s="83"/>
      <c r="G35" s="83"/>
      <c r="H35" s="76"/>
      <c r="I35" s="76"/>
      <c r="J35" s="156"/>
      <c r="K35" s="156"/>
      <c r="L35" s="156"/>
      <c r="M35" s="157"/>
      <c r="N35" s="156"/>
      <c r="O35" s="158"/>
      <c r="P35" s="159"/>
      <c r="Q35" s="157"/>
      <c r="R35" s="157"/>
      <c r="S35" s="159"/>
      <c r="T35" s="159"/>
      <c r="U35" s="159"/>
      <c r="V35" s="160"/>
      <c r="W35" s="160"/>
      <c r="X35" s="161"/>
      <c r="Y35" s="162"/>
      <c r="Z35" s="162"/>
      <c r="AA35" s="159"/>
      <c r="AB35" s="159"/>
      <c r="AC35" s="157"/>
      <c r="AD35" s="157"/>
      <c r="AE35" s="161"/>
      <c r="AF35" s="80">
        <v>2</v>
      </c>
      <c r="AG35" s="81"/>
      <c r="AH35" s="82"/>
      <c r="AI35" s="83"/>
      <c r="AJ35" s="83"/>
      <c r="AK35" s="84"/>
      <c r="AL35" s="84"/>
      <c r="AM35" s="84"/>
      <c r="AN35" s="84"/>
      <c r="AO35" s="163">
        <f>IF(AN35&lt;AK35,(AN35+1)-AK35,AN35-AK35)</f>
        <v>0</v>
      </c>
      <c r="AP35" s="163">
        <f>IF(AM35&lt;AL35,(AM35+1)-AL35,AM35-AL35)</f>
        <v>0</v>
      </c>
      <c r="AQ35" s="164" t="str">
        <f>IF(AP35&lt;&gt;0,1,"")</f>
        <v/>
      </c>
      <c r="AR35" s="87" t="str">
        <f>IF(AK35&lt;&gt;0,AK35-(6/24)+1440,"")</f>
        <v/>
      </c>
      <c r="AS35" s="88"/>
      <c r="AT35" s="165"/>
      <c r="AU35" s="165"/>
      <c r="AV35" s="88"/>
      <c r="AW35" s="88"/>
      <c r="AX35" s="90"/>
      <c r="AY35" s="89">
        <f>AX35*0.0004536</f>
        <v>0</v>
      </c>
      <c r="AZ35" s="88"/>
      <c r="BA35" s="92"/>
      <c r="BB35" s="92"/>
      <c r="BC35" s="80"/>
      <c r="BD35" s="93"/>
      <c r="BE35" s="93"/>
      <c r="BF35" s="93"/>
      <c r="BG35" s="93"/>
      <c r="BH35" s="94"/>
      <c r="BI35" s="94"/>
      <c r="BJ35" s="94"/>
      <c r="BK35" s="95"/>
      <c r="BL35" s="96"/>
      <c r="BM35" s="96"/>
      <c r="BN35" s="96"/>
      <c r="BO35" s="97"/>
      <c r="BP35" s="98"/>
      <c r="BQ35" s="97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212"/>
      <c r="CE35" s="76"/>
      <c r="CF35" s="166">
        <f>((CE35)*0.8)/1000</f>
        <v>0</v>
      </c>
      <c r="CG35" s="76"/>
      <c r="CH35" s="166">
        <f>(((CG35*3.8)*(0.8))/1000)</f>
        <v>0</v>
      </c>
      <c r="CI35" s="167" t="str">
        <f>IF(A35="","",IF(CF35=0,CH35,CF35))</f>
        <v/>
      </c>
      <c r="CJ35" s="167" t="str">
        <f>IF(A35="","",(CK35/$AY$4))</f>
        <v/>
      </c>
      <c r="CK35" s="167" t="str">
        <f>IF(A35="","",IF(CE35="",(CG35*$AY$4),CE35))</f>
        <v/>
      </c>
      <c r="CL35" s="99"/>
      <c r="CM35" s="166">
        <f>AV35-AW35</f>
        <v>0</v>
      </c>
      <c r="CN35" s="168"/>
      <c r="CO35" s="81"/>
      <c r="CP35" s="192"/>
      <c r="CQ35" s="192"/>
      <c r="CR35" s="169"/>
      <c r="CT35" s="83"/>
      <c r="CU35" s="76"/>
    </row>
    <row r="36" spans="1:99" s="1" customFormat="1" ht="13.8" hidden="1" thickBot="1" x14ac:dyDescent="0.3">
      <c r="A36" s="100"/>
      <c r="B36" s="76" t="str">
        <f t="shared" si="0"/>
        <v/>
      </c>
      <c r="C36" s="77"/>
      <c r="D36" s="83"/>
      <c r="E36" s="83"/>
      <c r="F36" s="83"/>
      <c r="G36" s="83"/>
      <c r="H36" s="76"/>
      <c r="I36" s="76"/>
      <c r="J36" s="156"/>
      <c r="K36" s="156"/>
      <c r="L36" s="156"/>
      <c r="M36" s="157"/>
      <c r="N36" s="156"/>
      <c r="O36" s="158"/>
      <c r="P36" s="159"/>
      <c r="Q36" s="157"/>
      <c r="R36" s="157"/>
      <c r="S36" s="159"/>
      <c r="T36" s="159"/>
      <c r="U36" s="159"/>
      <c r="V36" s="160"/>
      <c r="W36" s="160"/>
      <c r="X36" s="161"/>
      <c r="Y36" s="162"/>
      <c r="Z36" s="162"/>
      <c r="AA36" s="159"/>
      <c r="AB36" s="159"/>
      <c r="AC36" s="157"/>
      <c r="AD36" s="157"/>
      <c r="AE36" s="161"/>
      <c r="AF36" s="80">
        <v>3</v>
      </c>
      <c r="AG36" s="81"/>
      <c r="AH36" s="82"/>
      <c r="AI36" s="83"/>
      <c r="AJ36" s="83"/>
      <c r="AK36" s="84"/>
      <c r="AL36" s="84"/>
      <c r="AM36" s="84"/>
      <c r="AN36" s="84"/>
      <c r="AO36" s="243">
        <f>IF(AN36&lt;AK36,(AN36+1)-AK36,AN36-AK36)</f>
        <v>0</v>
      </c>
      <c r="AP36" s="163">
        <f>IF(AM36&lt;AL36,(AM36+1)-AL36,AM36-AL36)</f>
        <v>0</v>
      </c>
      <c r="AQ36" s="164" t="str">
        <f>IF(AP36&lt;&gt;0,1,"")</f>
        <v/>
      </c>
      <c r="AR36" s="87" t="str">
        <f>IF(AK36&lt;&gt;0,AK36-(6/24)+1440,"")</f>
        <v/>
      </c>
      <c r="AS36" s="88"/>
      <c r="AT36" s="89"/>
      <c r="AU36" s="89"/>
      <c r="AV36" s="88"/>
      <c r="AW36" s="88"/>
      <c r="AX36" s="90"/>
      <c r="AY36" s="89">
        <f>AX36*0.0004536</f>
        <v>0</v>
      </c>
      <c r="AZ36" s="88"/>
      <c r="BA36" s="92"/>
      <c r="BB36" s="92"/>
      <c r="BC36" s="80"/>
      <c r="BD36" s="93"/>
      <c r="BE36" s="93"/>
      <c r="BF36" s="93"/>
      <c r="BG36" s="93"/>
      <c r="BH36" s="94"/>
      <c r="BI36" s="94"/>
      <c r="BJ36" s="94"/>
      <c r="BK36" s="95"/>
      <c r="BL36" s="96"/>
      <c r="BM36" s="96"/>
      <c r="BN36" s="96"/>
      <c r="BO36" s="97"/>
      <c r="BP36" s="98"/>
      <c r="BQ36" s="97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212"/>
      <c r="CE36" s="76"/>
      <c r="CF36" s="166">
        <f>((CE36)*0.8)/1000</f>
        <v>0</v>
      </c>
      <c r="CG36" s="76"/>
      <c r="CH36" s="166">
        <f>(((CG36*3.8)*(0.8))/1000)</f>
        <v>0</v>
      </c>
      <c r="CI36" s="167" t="str">
        <f>IF(A36="","",IF(CF36=0,CH36,CF36))</f>
        <v/>
      </c>
      <c r="CJ36" s="167" t="str">
        <f>IF(A36="","",(CK36/$AY$4))</f>
        <v/>
      </c>
      <c r="CK36" s="167" t="str">
        <f>IF(A36="","",IF(CE36="",(CG36*$AY$4),CE36))</f>
        <v/>
      </c>
      <c r="CL36" s="99"/>
      <c r="CM36" s="166">
        <f>AV36-AW36</f>
        <v>0</v>
      </c>
      <c r="CN36" s="168"/>
      <c r="CO36" s="81"/>
      <c r="CP36" s="192"/>
      <c r="CQ36" s="192"/>
      <c r="CR36" s="169"/>
      <c r="CT36" s="83"/>
      <c r="CU36" s="101"/>
    </row>
    <row r="37" spans="1:99" s="1" customFormat="1" ht="13.8" hidden="1" thickBot="1" x14ac:dyDescent="0.3">
      <c r="A37" s="100"/>
      <c r="B37" s="76" t="str">
        <f t="shared" si="0"/>
        <v/>
      </c>
      <c r="C37" s="77"/>
      <c r="D37" s="83"/>
      <c r="E37" s="83"/>
      <c r="F37" s="83"/>
      <c r="G37" s="83"/>
      <c r="H37" s="76"/>
      <c r="I37" s="76"/>
      <c r="J37" s="156"/>
      <c r="K37" s="156"/>
      <c r="L37" s="156"/>
      <c r="M37" s="157"/>
      <c r="N37" s="156"/>
      <c r="O37" s="158"/>
      <c r="P37" s="159"/>
      <c r="Q37" s="157"/>
      <c r="R37" s="157"/>
      <c r="S37" s="159"/>
      <c r="T37" s="159"/>
      <c r="U37" s="159"/>
      <c r="V37" s="160"/>
      <c r="W37" s="160"/>
      <c r="X37" s="161"/>
      <c r="Y37" s="162"/>
      <c r="Z37" s="162"/>
      <c r="AA37" s="159"/>
      <c r="AB37" s="159"/>
      <c r="AC37" s="157"/>
      <c r="AD37" s="157"/>
      <c r="AE37" s="161"/>
      <c r="AF37" s="102">
        <v>4</v>
      </c>
      <c r="AG37" s="103"/>
      <c r="AH37" s="104"/>
      <c r="AI37" s="107"/>
      <c r="AJ37" s="106"/>
      <c r="AK37" s="107"/>
      <c r="AL37" s="107"/>
      <c r="AM37" s="107"/>
      <c r="AN37" s="107"/>
      <c r="AO37" s="170">
        <f>IF(AN37&lt;AK37,(AN37+1)-AK37,AN37-AK37)</f>
        <v>0</v>
      </c>
      <c r="AP37" s="170">
        <f>IF(AM37&lt;AL37,(AM37+1)-AL37,AM37-AL37)</f>
        <v>0</v>
      </c>
      <c r="AQ37" s="171" t="str">
        <f>IF(AP37&lt;&gt;0,1,"")</f>
        <v/>
      </c>
      <c r="AR37" s="110" t="str">
        <f>IF(AK37&lt;&gt;0,AK37-(6/24)+1440,"")</f>
        <v/>
      </c>
      <c r="AS37" s="111"/>
      <c r="AT37" s="112"/>
      <c r="AU37" s="112"/>
      <c r="AV37" s="111"/>
      <c r="AW37" s="111"/>
      <c r="AX37" s="113"/>
      <c r="AY37" s="112">
        <f>AX37*0.0004536</f>
        <v>0</v>
      </c>
      <c r="AZ37" s="111"/>
      <c r="BA37" s="115"/>
      <c r="BB37" s="115"/>
      <c r="BC37" s="102"/>
      <c r="BD37" s="116"/>
      <c r="BE37" s="116"/>
      <c r="BF37" s="116"/>
      <c r="BG37" s="116"/>
      <c r="BH37" s="117"/>
      <c r="BI37" s="117"/>
      <c r="BJ37" s="117"/>
      <c r="BK37" s="118"/>
      <c r="BL37" s="119"/>
      <c r="BM37" s="119"/>
      <c r="BN37" s="119"/>
      <c r="BO37" s="120"/>
      <c r="BP37" s="121"/>
      <c r="BQ37" s="120"/>
      <c r="BR37" s="122"/>
      <c r="BS37" s="122"/>
      <c r="BT37" s="122"/>
      <c r="BU37" s="122"/>
      <c r="BV37" s="122"/>
      <c r="BW37" s="122"/>
      <c r="BX37" s="122"/>
      <c r="BY37" s="122"/>
      <c r="BZ37" s="122"/>
      <c r="CA37" s="122"/>
      <c r="CB37" s="122"/>
      <c r="CC37" s="122"/>
      <c r="CD37" s="213"/>
      <c r="CE37" s="122"/>
      <c r="CF37" s="172">
        <f>((CE37)*0.8)/1000</f>
        <v>0</v>
      </c>
      <c r="CG37" s="122"/>
      <c r="CH37" s="172">
        <f>(((CG37*3.8)*(0.8))/1000)</f>
        <v>0</v>
      </c>
      <c r="CI37" s="173" t="str">
        <f>IF(A37="","",IF(CF37=0,CH37,CF37))</f>
        <v/>
      </c>
      <c r="CJ37" s="173" t="str">
        <f>IF(A37="","",(CK37/$AY$4))</f>
        <v/>
      </c>
      <c r="CK37" s="173" t="str">
        <f>IF(A37="","",IF(CE37="",(CG37*$AY$4),CE37))</f>
        <v/>
      </c>
      <c r="CL37" s="123"/>
      <c r="CM37" s="172">
        <f>AV37-AW37</f>
        <v>0</v>
      </c>
      <c r="CN37" s="122"/>
      <c r="CO37" s="202"/>
      <c r="CP37" s="203"/>
      <c r="CQ37" s="203"/>
      <c r="CR37" s="204"/>
      <c r="CT37" s="76"/>
      <c r="CU37" s="76"/>
    </row>
    <row r="38" spans="1:99" s="1" customFormat="1" ht="13.8" hidden="1" thickBot="1" x14ac:dyDescent="0.3">
      <c r="A38" s="124"/>
      <c r="B38" s="125" t="str">
        <f t="shared" si="0"/>
        <v/>
      </c>
      <c r="C38" s="126"/>
      <c r="D38" s="127"/>
      <c r="E38" s="127"/>
      <c r="F38" s="127"/>
      <c r="G38" s="127"/>
      <c r="H38" s="127"/>
      <c r="I38" s="128"/>
      <c r="J38" s="174"/>
      <c r="K38" s="174"/>
      <c r="L38" s="174"/>
      <c r="M38" s="175"/>
      <c r="N38" s="174"/>
      <c r="O38" s="176"/>
      <c r="P38" s="177"/>
      <c r="Q38" s="175"/>
      <c r="R38" s="175"/>
      <c r="S38" s="177"/>
      <c r="T38" s="177"/>
      <c r="U38" s="177"/>
      <c r="V38" s="178"/>
      <c r="W38" s="178"/>
      <c r="X38" s="179"/>
      <c r="Y38" s="180"/>
      <c r="Z38" s="180"/>
      <c r="AA38" s="177"/>
      <c r="AB38" s="177"/>
      <c r="AC38" s="175"/>
      <c r="AD38" s="175"/>
      <c r="AE38" s="181"/>
      <c r="AF38" s="238" t="s">
        <v>141</v>
      </c>
      <c r="AG38" s="239"/>
      <c r="AH38" s="182"/>
      <c r="AI38" s="132"/>
      <c r="AJ38" s="132"/>
      <c r="AK38" s="132"/>
      <c r="AL38" s="132"/>
      <c r="AM38" s="132"/>
      <c r="AN38" s="133"/>
      <c r="AO38" s="133">
        <f>SUM(AO34:AO37)</f>
        <v>0.18055555555555555</v>
      </c>
      <c r="AP38" s="133">
        <f>SUM(AP34:AP37)</f>
        <v>0.14236111111111108</v>
      </c>
      <c r="AQ38" s="134">
        <f>SUM(AQ34:AQ37)</f>
        <v>1</v>
      </c>
      <c r="AR38" s="134"/>
      <c r="AS38" s="135"/>
      <c r="AT38" s="135"/>
      <c r="AU38" s="135"/>
      <c r="AV38" s="135"/>
      <c r="AW38" s="135"/>
      <c r="AX38" s="136"/>
      <c r="AY38" s="135"/>
      <c r="AZ38" s="183"/>
      <c r="BA38" s="184"/>
      <c r="BB38" s="184"/>
      <c r="BC38" s="185"/>
      <c r="BD38" s="185"/>
      <c r="BE38" s="185"/>
      <c r="BF38" s="186"/>
      <c r="BG38" s="186"/>
      <c r="BH38" s="186"/>
      <c r="BI38" s="186"/>
      <c r="BJ38" s="186"/>
      <c r="BK38" s="187"/>
      <c r="BL38" s="187"/>
      <c r="BM38" s="187"/>
      <c r="BN38" s="187"/>
      <c r="BO38" s="188"/>
      <c r="BP38" s="188"/>
      <c r="BQ38" s="188"/>
      <c r="BR38" s="189"/>
      <c r="BS38" s="189"/>
      <c r="BT38" s="189"/>
      <c r="BU38" s="189"/>
      <c r="BV38" s="189"/>
      <c r="BW38" s="189"/>
      <c r="BX38" s="189"/>
      <c r="BY38" s="189"/>
      <c r="BZ38" s="189"/>
      <c r="CA38" s="189"/>
      <c r="CB38" s="189"/>
      <c r="CC38" s="189"/>
      <c r="CD38" s="214"/>
      <c r="CE38" s="132"/>
      <c r="CF38" s="135"/>
      <c r="CG38" s="132"/>
      <c r="CH38" s="135">
        <f>SUM(CH34:CH37)</f>
        <v>0</v>
      </c>
      <c r="CI38" s="190">
        <f>SUM(CI34:CI37)</f>
        <v>15.601600000000001</v>
      </c>
      <c r="CJ38" s="190">
        <f>SUM(CJ34:CJ37)</f>
        <v>5132.0042639727108</v>
      </c>
      <c r="CK38" s="190">
        <f>SUM(CK34:CK37)</f>
        <v>19502</v>
      </c>
      <c r="CL38" s="191"/>
      <c r="CM38" s="135">
        <f>SUM(CM34:CM37)</f>
        <v>16.200000000000003</v>
      </c>
      <c r="CN38" s="132"/>
      <c r="CO38" s="132"/>
      <c r="CP38" s="132"/>
      <c r="CQ38" s="132"/>
      <c r="CR38" s="141"/>
      <c r="CT38" s="214"/>
      <c r="CU38" s="214"/>
    </row>
    <row r="39" spans="1:99" s="1" customFormat="1" x14ac:dyDescent="0.25">
      <c r="A39" s="100">
        <v>7731</v>
      </c>
      <c r="B39" s="76" t="str">
        <f t="shared" si="0"/>
        <v>7731-301-1</v>
      </c>
      <c r="C39" s="52">
        <v>11</v>
      </c>
      <c r="D39" s="83" t="s">
        <v>374</v>
      </c>
      <c r="E39" s="83" t="s">
        <v>375</v>
      </c>
      <c r="F39" s="83" t="s">
        <v>341</v>
      </c>
      <c r="G39" s="83"/>
      <c r="H39" s="53"/>
      <c r="I39" s="70"/>
      <c r="J39" s="142"/>
      <c r="K39" s="142"/>
      <c r="L39" s="142"/>
      <c r="M39" s="143"/>
      <c r="N39" s="142"/>
      <c r="O39" s="144"/>
      <c r="P39" s="145"/>
      <c r="Q39" s="143"/>
      <c r="R39" s="143"/>
      <c r="S39" s="145"/>
      <c r="T39" s="145"/>
      <c r="U39" s="145"/>
      <c r="V39" s="146"/>
      <c r="W39" s="146"/>
      <c r="X39" s="147"/>
      <c r="Y39" s="146"/>
      <c r="Z39" s="146"/>
      <c r="AA39" s="145"/>
      <c r="AB39" s="145"/>
      <c r="AC39" s="143"/>
      <c r="AD39" s="143"/>
      <c r="AE39" s="147"/>
      <c r="AF39" s="56">
        <v>1</v>
      </c>
      <c r="AG39" s="81">
        <v>44321</v>
      </c>
      <c r="AH39" s="148" t="s">
        <v>329</v>
      </c>
      <c r="AI39" s="53" t="s">
        <v>244</v>
      </c>
      <c r="AJ39" s="53" t="s">
        <v>330</v>
      </c>
      <c r="AK39" s="149">
        <v>0.39583333333333331</v>
      </c>
      <c r="AL39" s="84">
        <v>0.41666666666666669</v>
      </c>
      <c r="AM39" s="84">
        <v>0.52430555555555558</v>
      </c>
      <c r="AN39" s="149">
        <v>0.53125</v>
      </c>
      <c r="AO39" s="150">
        <f>IF(AN39&lt;AK39,(AN39+1)-AK39,AN39-AK39)</f>
        <v>0.13541666666666669</v>
      </c>
      <c r="AP39" s="150">
        <f>IF(AM39&lt;AL39,(AM39+1)-AL39,AM39-AL39)</f>
        <v>0.1076388888888889</v>
      </c>
      <c r="AQ39" s="151">
        <f>IF(AP39&lt;&gt;0,1,"")</f>
        <v>1</v>
      </c>
      <c r="AR39" s="63">
        <f>IF(AK39&lt;&gt;0,AK39-(6/24)+1440,"")</f>
        <v>1440.1458333333333</v>
      </c>
      <c r="AS39" s="261">
        <v>15.16</v>
      </c>
      <c r="AT39" s="152"/>
      <c r="AU39" s="152"/>
      <c r="AV39" s="66">
        <v>22.4</v>
      </c>
      <c r="AW39" s="88">
        <v>8</v>
      </c>
      <c r="AX39" s="51">
        <v>95618</v>
      </c>
      <c r="AY39" s="65">
        <f>AX39*0.0004536</f>
        <v>43.372324800000001</v>
      </c>
      <c r="AZ39" s="66"/>
      <c r="BA39" s="68"/>
      <c r="BB39" s="68"/>
      <c r="BC39" s="69"/>
      <c r="BD39" s="70"/>
      <c r="BE39" s="70"/>
      <c r="BF39" s="70"/>
      <c r="BG39" s="70"/>
      <c r="BH39" s="71"/>
      <c r="BI39" s="71"/>
      <c r="BJ39" s="71"/>
      <c r="BK39" s="72"/>
      <c r="BL39" s="73"/>
      <c r="BM39" s="73"/>
      <c r="BN39" s="73"/>
      <c r="BO39" s="74"/>
      <c r="BP39" s="75"/>
      <c r="BQ39" s="74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215">
        <v>40.935000000000002</v>
      </c>
      <c r="CE39" s="51"/>
      <c r="CF39" s="153">
        <f>((CE39)*0.8)/1000</f>
        <v>0</v>
      </c>
      <c r="CG39" s="51">
        <v>4986</v>
      </c>
      <c r="CH39" s="153">
        <f>(((CG39*3.8)*(0.8))/1000)</f>
        <v>15.157440000000001</v>
      </c>
      <c r="CI39" s="154">
        <f>IF(A39="","",IF(CF39=0,CH39,CF39))</f>
        <v>15.157440000000001</v>
      </c>
      <c r="CJ39" s="154">
        <f>IF(A39="","",(CK39/$AY$4))</f>
        <v>4986</v>
      </c>
      <c r="CK39" s="154">
        <f>IF(A39="","",IF(CE39="",(CG39*$AY$4),CE39))</f>
        <v>18947.17287797582</v>
      </c>
      <c r="CL39" s="251">
        <f>CI39-AS39</f>
        <v>-2.5599999999990075E-3</v>
      </c>
      <c r="CM39" s="153">
        <f>AV39-AW39</f>
        <v>14.399999999999999</v>
      </c>
      <c r="CN39" s="155" t="s">
        <v>142</v>
      </c>
      <c r="CO39" s="199"/>
      <c r="CP39" s="200"/>
      <c r="CQ39" s="200"/>
      <c r="CR39" s="201"/>
      <c r="CT39" s="228" t="s">
        <v>697</v>
      </c>
      <c r="CU39" s="228"/>
    </row>
    <row r="40" spans="1:99" s="1" customFormat="1" ht="13.8" thickBot="1" x14ac:dyDescent="0.3">
      <c r="A40" s="100">
        <v>7731</v>
      </c>
      <c r="B40" s="76" t="str">
        <f t="shared" si="0"/>
        <v>7731-301-2</v>
      </c>
      <c r="C40" s="77">
        <v>11</v>
      </c>
      <c r="D40" s="83" t="s">
        <v>374</v>
      </c>
      <c r="E40" s="83" t="s">
        <v>375</v>
      </c>
      <c r="F40" s="83" t="s">
        <v>341</v>
      </c>
      <c r="G40" s="83"/>
      <c r="H40" s="76"/>
      <c r="I40" s="76"/>
      <c r="J40" s="156"/>
      <c r="K40" s="156"/>
      <c r="L40" s="156"/>
      <c r="M40" s="157"/>
      <c r="N40" s="156"/>
      <c r="O40" s="158"/>
      <c r="P40" s="159"/>
      <c r="Q40" s="157"/>
      <c r="R40" s="157"/>
      <c r="S40" s="159"/>
      <c r="T40" s="159"/>
      <c r="U40" s="159"/>
      <c r="V40" s="160"/>
      <c r="W40" s="160"/>
      <c r="X40" s="161"/>
      <c r="Y40" s="162"/>
      <c r="Z40" s="162"/>
      <c r="AA40" s="159"/>
      <c r="AB40" s="159"/>
      <c r="AC40" s="157"/>
      <c r="AD40" s="157"/>
      <c r="AE40" s="161"/>
      <c r="AF40" s="80">
        <v>2</v>
      </c>
      <c r="AG40" s="81">
        <v>44321</v>
      </c>
      <c r="AH40" s="82" t="s">
        <v>329</v>
      </c>
      <c r="AI40" s="83" t="s">
        <v>330</v>
      </c>
      <c r="AJ40" s="83" t="s">
        <v>209</v>
      </c>
      <c r="AK40" s="84">
        <v>0.57638888888888895</v>
      </c>
      <c r="AL40" s="84">
        <v>0.59027777777777779</v>
      </c>
      <c r="AM40" s="84">
        <v>0.625</v>
      </c>
      <c r="AN40" s="84">
        <v>0.63194444444444442</v>
      </c>
      <c r="AO40" s="163">
        <f>IF(AN40&lt;AK40,(AN40+1)-AK40,AN40-AK40)</f>
        <v>5.5555555555555469E-2</v>
      </c>
      <c r="AP40" s="253">
        <f>IF(AM40&lt;AL40,(AM40+1)-AL40,AM40-AL40)</f>
        <v>3.472222222222221E-2</v>
      </c>
      <c r="AQ40" s="164">
        <f>IF(AP40&lt;&gt;0,1,"")</f>
        <v>1</v>
      </c>
      <c r="AR40" s="87">
        <f>IF(AK40&lt;&gt;0,AK40-(6/24)+1440,"")</f>
        <v>1440.3263888888889</v>
      </c>
      <c r="AS40" s="88">
        <v>3.9</v>
      </c>
      <c r="AT40" s="165"/>
      <c r="AU40" s="165"/>
      <c r="AV40" s="88">
        <v>12.1</v>
      </c>
      <c r="AW40" s="88">
        <v>7.5</v>
      </c>
      <c r="AX40" s="90" t="s">
        <v>376</v>
      </c>
      <c r="AY40" s="89">
        <f>AX40*0.0004536</f>
        <v>32.520216960000006</v>
      </c>
      <c r="AZ40" s="88"/>
      <c r="BA40" s="92"/>
      <c r="BB40" s="92"/>
      <c r="BC40" s="80"/>
      <c r="BD40" s="93"/>
      <c r="BE40" s="93"/>
      <c r="BF40" s="93"/>
      <c r="BG40" s="93"/>
      <c r="BH40" s="94"/>
      <c r="BI40" s="94"/>
      <c r="BJ40" s="94"/>
      <c r="BK40" s="95"/>
      <c r="BL40" s="96"/>
      <c r="BM40" s="96"/>
      <c r="BN40" s="96"/>
      <c r="BO40" s="97"/>
      <c r="BP40" s="98"/>
      <c r="BQ40" s="97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212">
        <v>29.471900000000002</v>
      </c>
      <c r="CE40" s="76">
        <v>5471</v>
      </c>
      <c r="CF40" s="166">
        <f>((CE40)*0.8)/1000</f>
        <v>4.3768000000000002</v>
      </c>
      <c r="CG40" s="76"/>
      <c r="CH40" s="166">
        <f>(((CG40*3.8)*(0.8))/1000)</f>
        <v>0</v>
      </c>
      <c r="CI40" s="167">
        <f>IF(A40="","",IF(CF40=0,CH40,CF40))</f>
        <v>4.3768000000000002</v>
      </c>
      <c r="CJ40" s="167">
        <f>IF(A40="","",(CK40/$AY$4))</f>
        <v>1439.7085082655472</v>
      </c>
      <c r="CK40" s="167">
        <f>IF(A40="","",IF(CE40="",(CG40*$AY$4),CE40))</f>
        <v>5471</v>
      </c>
      <c r="CL40" s="99">
        <f>CI40-AS40</f>
        <v>0.47680000000000033</v>
      </c>
      <c r="CM40" s="166">
        <f>AV40-AW40</f>
        <v>4.5999999999999996</v>
      </c>
      <c r="CN40" s="168"/>
      <c r="CO40" s="81">
        <v>44321</v>
      </c>
      <c r="CP40" s="192">
        <v>0.4201388888888889</v>
      </c>
      <c r="CQ40" s="192">
        <v>0.47916666666666669</v>
      </c>
      <c r="CR40" s="169" t="s">
        <v>522</v>
      </c>
      <c r="CT40" s="83" t="s">
        <v>697</v>
      </c>
      <c r="CU40" s="76"/>
    </row>
    <row r="41" spans="1:99" s="1" customFormat="1" ht="13.8" hidden="1" thickBot="1" x14ac:dyDescent="0.3">
      <c r="A41" s="100"/>
      <c r="B41" s="76" t="str">
        <f t="shared" ref="B41:B72" si="1">IF(AH41="","",A41&amp;"-"&amp;AH41&amp;"-"&amp;AF41)</f>
        <v/>
      </c>
      <c r="C41" s="77"/>
      <c r="D41" s="83"/>
      <c r="E41" s="83"/>
      <c r="F41" s="83"/>
      <c r="G41" s="83"/>
      <c r="H41" s="76"/>
      <c r="I41" s="76"/>
      <c r="J41" s="156"/>
      <c r="K41" s="156"/>
      <c r="L41" s="156"/>
      <c r="M41" s="157"/>
      <c r="N41" s="156"/>
      <c r="O41" s="158"/>
      <c r="P41" s="159"/>
      <c r="Q41" s="157"/>
      <c r="R41" s="157"/>
      <c r="S41" s="159"/>
      <c r="T41" s="159"/>
      <c r="U41" s="159"/>
      <c r="V41" s="160"/>
      <c r="W41" s="160"/>
      <c r="X41" s="161"/>
      <c r="Y41" s="162"/>
      <c r="Z41" s="162"/>
      <c r="AA41" s="159"/>
      <c r="AB41" s="159"/>
      <c r="AC41" s="157"/>
      <c r="AD41" s="157"/>
      <c r="AE41" s="161"/>
      <c r="AF41" s="80">
        <v>3</v>
      </c>
      <c r="AG41" s="81"/>
      <c r="AH41" s="82"/>
      <c r="AI41" s="83"/>
      <c r="AJ41" s="83"/>
      <c r="AK41" s="84"/>
      <c r="AL41" s="84"/>
      <c r="AM41" s="84"/>
      <c r="AN41" s="84"/>
      <c r="AO41" s="243">
        <f>IF(AN41&lt;AK41,(AN41+1)-AK41,AN41-AK41)</f>
        <v>0</v>
      </c>
      <c r="AP41" s="163">
        <f>IF(AM41&lt;AL41,(AM41+1)-AL41,AM41-AL41)</f>
        <v>0</v>
      </c>
      <c r="AQ41" s="164" t="str">
        <f>IF(AP41&lt;&gt;0,1,"")</f>
        <v/>
      </c>
      <c r="AR41" s="87" t="str">
        <f>IF(AK41&lt;&gt;0,AK41-(6/24)+1440,"")</f>
        <v/>
      </c>
      <c r="AS41" s="88"/>
      <c r="AT41" s="89"/>
      <c r="AU41" s="89"/>
      <c r="AV41" s="88"/>
      <c r="AW41" s="88"/>
      <c r="AX41" s="90"/>
      <c r="AY41" s="89">
        <f>AX41*0.0004536</f>
        <v>0</v>
      </c>
      <c r="AZ41" s="88"/>
      <c r="BA41" s="92"/>
      <c r="BB41" s="92"/>
      <c r="BC41" s="80"/>
      <c r="BD41" s="93"/>
      <c r="BE41" s="93"/>
      <c r="BF41" s="93"/>
      <c r="BG41" s="93"/>
      <c r="BH41" s="94"/>
      <c r="BI41" s="94"/>
      <c r="BJ41" s="94"/>
      <c r="BK41" s="95"/>
      <c r="BL41" s="96"/>
      <c r="BM41" s="96"/>
      <c r="BN41" s="96"/>
      <c r="BO41" s="97"/>
      <c r="BP41" s="98"/>
      <c r="BQ41" s="97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212"/>
      <c r="CE41" s="76"/>
      <c r="CF41" s="166">
        <f>((CE41)*0.8)/1000</f>
        <v>0</v>
      </c>
      <c r="CG41" s="76"/>
      <c r="CH41" s="166">
        <f>(((CG41*3.8)*(0.8))/1000)</f>
        <v>0</v>
      </c>
      <c r="CI41" s="167" t="str">
        <f>IF(A41="","",IF(CF41=0,CH41,CF41))</f>
        <v/>
      </c>
      <c r="CJ41" s="167" t="str">
        <f>IF(A41="","",(CK41/$AY$4))</f>
        <v/>
      </c>
      <c r="CK41" s="167" t="str">
        <f>IF(A41="","",IF(CE41="",(CG41*$AY$4),CE41))</f>
        <v/>
      </c>
      <c r="CL41" s="99"/>
      <c r="CM41" s="166">
        <f>AV41-AW41</f>
        <v>0</v>
      </c>
      <c r="CN41" s="168"/>
      <c r="CO41" s="81"/>
      <c r="CP41" s="192"/>
      <c r="CQ41" s="192"/>
      <c r="CR41" s="169"/>
      <c r="CT41" s="83"/>
      <c r="CU41" s="101"/>
    </row>
    <row r="42" spans="1:99" s="1" customFormat="1" ht="13.8" hidden="1" thickBot="1" x14ac:dyDescent="0.3">
      <c r="A42" s="100"/>
      <c r="B42" s="76" t="str">
        <f t="shared" si="1"/>
        <v/>
      </c>
      <c r="C42" s="77"/>
      <c r="D42" s="83"/>
      <c r="E42" s="83"/>
      <c r="F42" s="83"/>
      <c r="G42" s="83"/>
      <c r="H42" s="76"/>
      <c r="I42" s="76"/>
      <c r="J42" s="156"/>
      <c r="K42" s="156"/>
      <c r="L42" s="156"/>
      <c r="M42" s="157"/>
      <c r="N42" s="156"/>
      <c r="O42" s="158"/>
      <c r="P42" s="159"/>
      <c r="Q42" s="157"/>
      <c r="R42" s="157"/>
      <c r="S42" s="159"/>
      <c r="T42" s="159"/>
      <c r="U42" s="159"/>
      <c r="V42" s="160"/>
      <c r="W42" s="160"/>
      <c r="X42" s="161"/>
      <c r="Y42" s="162"/>
      <c r="Z42" s="162"/>
      <c r="AA42" s="159"/>
      <c r="AB42" s="159"/>
      <c r="AC42" s="157"/>
      <c r="AD42" s="157"/>
      <c r="AE42" s="161"/>
      <c r="AF42" s="102">
        <v>4</v>
      </c>
      <c r="AG42" s="103"/>
      <c r="AH42" s="104"/>
      <c r="AI42" s="107"/>
      <c r="AJ42" s="106"/>
      <c r="AK42" s="107"/>
      <c r="AL42" s="107"/>
      <c r="AM42" s="107"/>
      <c r="AN42" s="107"/>
      <c r="AO42" s="170">
        <f>IF(AN42&lt;AK42,(AN42+1)-AK42,AN42-AK42)</f>
        <v>0</v>
      </c>
      <c r="AP42" s="170">
        <f>IF(AM42&lt;AL42,(AM42+1)-AL42,AM42-AL42)</f>
        <v>0</v>
      </c>
      <c r="AQ42" s="171" t="str">
        <f>IF(AP42&lt;&gt;0,1,"")</f>
        <v/>
      </c>
      <c r="AR42" s="110" t="str">
        <f>IF(AK42&lt;&gt;0,AK42-(6/24)+1440,"")</f>
        <v/>
      </c>
      <c r="AS42" s="111"/>
      <c r="AT42" s="112"/>
      <c r="AU42" s="112"/>
      <c r="AV42" s="111"/>
      <c r="AW42" s="111"/>
      <c r="AX42" s="113"/>
      <c r="AY42" s="112">
        <f>AX42*0.0004536</f>
        <v>0</v>
      </c>
      <c r="AZ42" s="111"/>
      <c r="BA42" s="115"/>
      <c r="BB42" s="115"/>
      <c r="BC42" s="102"/>
      <c r="BD42" s="116"/>
      <c r="BE42" s="116"/>
      <c r="BF42" s="116"/>
      <c r="BG42" s="116"/>
      <c r="BH42" s="117"/>
      <c r="BI42" s="117"/>
      <c r="BJ42" s="117"/>
      <c r="BK42" s="118"/>
      <c r="BL42" s="119"/>
      <c r="BM42" s="119"/>
      <c r="BN42" s="119"/>
      <c r="BO42" s="120"/>
      <c r="BP42" s="121"/>
      <c r="BQ42" s="120"/>
      <c r="BR42" s="122"/>
      <c r="BS42" s="122"/>
      <c r="BT42" s="122"/>
      <c r="BU42" s="122"/>
      <c r="BV42" s="122"/>
      <c r="BW42" s="122"/>
      <c r="BX42" s="122"/>
      <c r="BY42" s="122"/>
      <c r="BZ42" s="122"/>
      <c r="CA42" s="122"/>
      <c r="CB42" s="122"/>
      <c r="CC42" s="122"/>
      <c r="CD42" s="213"/>
      <c r="CE42" s="122"/>
      <c r="CF42" s="172">
        <f>((CE42)*0.8)/1000</f>
        <v>0</v>
      </c>
      <c r="CG42" s="122"/>
      <c r="CH42" s="172">
        <f>(((CG42*3.8)*(0.8))/1000)</f>
        <v>0</v>
      </c>
      <c r="CI42" s="173" t="str">
        <f>IF(A42="","",IF(CF42=0,CH42,CF42))</f>
        <v/>
      </c>
      <c r="CJ42" s="173" t="str">
        <f>IF(A42="","",(CK42/$AY$4))</f>
        <v/>
      </c>
      <c r="CK42" s="173" t="str">
        <f>IF(A42="","",IF(CE42="",(CG42*$AY$4),CE42))</f>
        <v/>
      </c>
      <c r="CL42" s="123"/>
      <c r="CM42" s="172">
        <f>AV42-AW42</f>
        <v>0</v>
      </c>
      <c r="CN42" s="122"/>
      <c r="CO42" s="202"/>
      <c r="CP42" s="203"/>
      <c r="CQ42" s="203"/>
      <c r="CR42" s="204"/>
      <c r="CT42" s="76"/>
      <c r="CU42" s="76"/>
    </row>
    <row r="43" spans="1:99" s="1" customFormat="1" ht="13.8" hidden="1" thickBot="1" x14ac:dyDescent="0.3">
      <c r="A43" s="124"/>
      <c r="B43" s="125" t="str">
        <f t="shared" si="1"/>
        <v/>
      </c>
      <c r="C43" s="126"/>
      <c r="D43" s="127"/>
      <c r="E43" s="127"/>
      <c r="F43" s="127"/>
      <c r="G43" s="127"/>
      <c r="H43" s="127"/>
      <c r="I43" s="128"/>
      <c r="J43" s="174"/>
      <c r="K43" s="174"/>
      <c r="L43" s="174"/>
      <c r="M43" s="175"/>
      <c r="N43" s="174"/>
      <c r="O43" s="176"/>
      <c r="P43" s="177"/>
      <c r="Q43" s="175"/>
      <c r="R43" s="175"/>
      <c r="S43" s="177"/>
      <c r="T43" s="177"/>
      <c r="U43" s="177"/>
      <c r="V43" s="178"/>
      <c r="W43" s="178"/>
      <c r="X43" s="179"/>
      <c r="Y43" s="180"/>
      <c r="Z43" s="180"/>
      <c r="AA43" s="177"/>
      <c r="AB43" s="177"/>
      <c r="AC43" s="175"/>
      <c r="AD43" s="175"/>
      <c r="AE43" s="181"/>
      <c r="AF43" s="238" t="s">
        <v>141</v>
      </c>
      <c r="AG43" s="239"/>
      <c r="AH43" s="182"/>
      <c r="AI43" s="132"/>
      <c r="AJ43" s="132"/>
      <c r="AK43" s="132"/>
      <c r="AL43" s="132"/>
      <c r="AM43" s="132"/>
      <c r="AN43" s="133"/>
      <c r="AO43" s="133">
        <f>SUM(AO39:AO42)</f>
        <v>0.19097222222222215</v>
      </c>
      <c r="AP43" s="133">
        <f>SUM(AP39:AP42)</f>
        <v>0.1423611111111111</v>
      </c>
      <c r="AQ43" s="134">
        <f>SUM(AQ39:AQ42)</f>
        <v>2</v>
      </c>
      <c r="AR43" s="134"/>
      <c r="AS43" s="135"/>
      <c r="AT43" s="135"/>
      <c r="AU43" s="135"/>
      <c r="AV43" s="135"/>
      <c r="AW43" s="135"/>
      <c r="AX43" s="136"/>
      <c r="AY43" s="135"/>
      <c r="AZ43" s="183"/>
      <c r="BA43" s="184"/>
      <c r="BB43" s="184"/>
      <c r="BC43" s="185"/>
      <c r="BD43" s="185"/>
      <c r="BE43" s="185"/>
      <c r="BF43" s="186"/>
      <c r="BG43" s="186"/>
      <c r="BH43" s="186"/>
      <c r="BI43" s="186"/>
      <c r="BJ43" s="186"/>
      <c r="BK43" s="187"/>
      <c r="BL43" s="187"/>
      <c r="BM43" s="187"/>
      <c r="BN43" s="187"/>
      <c r="BO43" s="188"/>
      <c r="BP43" s="188"/>
      <c r="BQ43" s="188"/>
      <c r="BR43" s="189"/>
      <c r="BS43" s="189"/>
      <c r="BT43" s="189"/>
      <c r="BU43" s="189"/>
      <c r="BV43" s="189"/>
      <c r="BW43" s="189"/>
      <c r="BX43" s="189"/>
      <c r="BY43" s="189"/>
      <c r="BZ43" s="189"/>
      <c r="CA43" s="189"/>
      <c r="CB43" s="189"/>
      <c r="CC43" s="189"/>
      <c r="CD43" s="214"/>
      <c r="CE43" s="132"/>
      <c r="CF43" s="135"/>
      <c r="CG43" s="132"/>
      <c r="CH43" s="135">
        <f>SUM(CH39:CH42)</f>
        <v>15.157440000000001</v>
      </c>
      <c r="CI43" s="190">
        <f>SUM(CI39:CI42)</f>
        <v>19.53424</v>
      </c>
      <c r="CJ43" s="190">
        <f>SUM(CJ39:CJ42)</f>
        <v>6425.7085082655467</v>
      </c>
      <c r="CK43" s="190">
        <f>SUM(CK39:CK42)</f>
        <v>24418.17287797582</v>
      </c>
      <c r="CL43" s="191"/>
      <c r="CM43" s="135">
        <f>SUM(CM39:CM42)</f>
        <v>19</v>
      </c>
      <c r="CN43" s="132"/>
      <c r="CO43" s="132"/>
      <c r="CP43" s="132"/>
      <c r="CQ43" s="132"/>
      <c r="CR43" s="141"/>
      <c r="CT43" s="214"/>
      <c r="CU43" s="214"/>
    </row>
    <row r="44" spans="1:99" s="1" customFormat="1" x14ac:dyDescent="0.25">
      <c r="A44" s="100">
        <v>7732</v>
      </c>
      <c r="B44" s="76" t="str">
        <f t="shared" si="1"/>
        <v>7732-1300-1</v>
      </c>
      <c r="C44" s="52">
        <v>13</v>
      </c>
      <c r="D44" s="83" t="s">
        <v>309</v>
      </c>
      <c r="E44" s="83" t="s">
        <v>219</v>
      </c>
      <c r="F44" s="83"/>
      <c r="G44" s="83"/>
      <c r="H44" s="53"/>
      <c r="I44" s="70"/>
      <c r="J44" s="142"/>
      <c r="K44" s="142"/>
      <c r="L44" s="142"/>
      <c r="M44" s="143"/>
      <c r="N44" s="142"/>
      <c r="O44" s="144"/>
      <c r="P44" s="145"/>
      <c r="Q44" s="143"/>
      <c r="R44" s="143"/>
      <c r="S44" s="145"/>
      <c r="T44" s="145"/>
      <c r="U44" s="145"/>
      <c r="V44" s="146"/>
      <c r="W44" s="146"/>
      <c r="X44" s="147"/>
      <c r="Y44" s="146"/>
      <c r="Z44" s="146"/>
      <c r="AA44" s="145"/>
      <c r="AB44" s="145"/>
      <c r="AC44" s="143"/>
      <c r="AD44" s="143"/>
      <c r="AE44" s="147"/>
      <c r="AF44" s="56">
        <v>1</v>
      </c>
      <c r="AG44" s="81">
        <v>44321</v>
      </c>
      <c r="AH44" s="148" t="s">
        <v>372</v>
      </c>
      <c r="AI44" s="53" t="s">
        <v>209</v>
      </c>
      <c r="AJ44" s="53" t="s">
        <v>330</v>
      </c>
      <c r="AK44" s="149">
        <v>0.98611111111111116</v>
      </c>
      <c r="AL44" s="84">
        <v>6.9444444444444441E-3</v>
      </c>
      <c r="AM44" s="84">
        <v>4.1666666666666664E-2</v>
      </c>
      <c r="AN44" s="149">
        <v>4.5138888888888888E-2</v>
      </c>
      <c r="AO44" s="150">
        <f>IF(AN44&lt;AK44,(AN44+1)-AK44,AN44-AK44)</f>
        <v>5.9027777777777679E-2</v>
      </c>
      <c r="AP44" s="150">
        <f>IF(AM44&lt;AL44,(AM44+1)-AL44,AM44-AL44)</f>
        <v>3.4722222222222224E-2</v>
      </c>
      <c r="AQ44" s="151">
        <f>IF(AP44&lt;&gt;0,1,"")</f>
        <v>1</v>
      </c>
      <c r="AR44" s="63">
        <f>IF(AK44&lt;&gt;0,AK44-(6/24)+1440,"")</f>
        <v>1440.7361111111111</v>
      </c>
      <c r="AS44" s="66">
        <v>19.399999999999999</v>
      </c>
      <c r="AT44" s="152"/>
      <c r="AU44" s="152"/>
      <c r="AV44" s="66">
        <v>26</v>
      </c>
      <c r="AW44" s="88">
        <v>21.6</v>
      </c>
      <c r="AX44" s="51">
        <v>34518</v>
      </c>
      <c r="AY44" s="65">
        <f>AX44*0.0004536</f>
        <v>15.6573648</v>
      </c>
      <c r="AZ44" s="66"/>
      <c r="BA44" s="68"/>
      <c r="BB44" s="68"/>
      <c r="BC44" s="69"/>
      <c r="BD44" s="70"/>
      <c r="BE44" s="70"/>
      <c r="BF44" s="70"/>
      <c r="BG44" s="70"/>
      <c r="BH44" s="71"/>
      <c r="BI44" s="71"/>
      <c r="BJ44" s="71"/>
      <c r="BK44" s="72"/>
      <c r="BL44" s="73"/>
      <c r="BM44" s="73"/>
      <c r="BN44" s="73"/>
      <c r="BO44" s="74"/>
      <c r="BP44" s="75"/>
      <c r="BQ44" s="74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215">
        <v>15.2608</v>
      </c>
      <c r="CE44" s="51">
        <v>24269</v>
      </c>
      <c r="CF44" s="153">
        <f>((CE44)*0.8)/1000</f>
        <v>19.415200000000002</v>
      </c>
      <c r="CG44" s="51"/>
      <c r="CH44" s="153">
        <f>(((CG44*3.8)*(0.8))/1000)</f>
        <v>0</v>
      </c>
      <c r="CI44" s="154">
        <f>IF(A44="","",IF(CF44=0,CH44,CF44))</f>
        <v>19.415200000000002</v>
      </c>
      <c r="CJ44" s="154">
        <f>IF(A44="","",(CK44/$AY$4))</f>
        <v>6386.4532602991339</v>
      </c>
      <c r="CK44" s="154">
        <f>IF(A44="","",IF(CE44="",(CG44*$AY$4),CE44))</f>
        <v>24269</v>
      </c>
      <c r="CL44" s="242">
        <f>CI44-AS44</f>
        <v>1.5200000000003655E-2</v>
      </c>
      <c r="CM44" s="153">
        <f>AV44-AW44</f>
        <v>4.3999999999999986</v>
      </c>
      <c r="CN44" s="155" t="s">
        <v>142</v>
      </c>
      <c r="CO44" s="199">
        <v>44321</v>
      </c>
      <c r="CP44" s="200">
        <v>0.70833333333333337</v>
      </c>
      <c r="CQ44" s="200">
        <v>0.77777777777777779</v>
      </c>
      <c r="CR44" s="201" t="s">
        <v>523</v>
      </c>
      <c r="CT44" s="228" t="s">
        <v>697</v>
      </c>
      <c r="CU44" s="228"/>
    </row>
    <row r="45" spans="1:99" s="1" customFormat="1" ht="13.8" thickBot="1" x14ac:dyDescent="0.3">
      <c r="A45" s="100">
        <v>7732</v>
      </c>
      <c r="B45" s="76" t="str">
        <f t="shared" si="1"/>
        <v>7732-1300-2</v>
      </c>
      <c r="C45" s="77">
        <v>13</v>
      </c>
      <c r="D45" s="83" t="s">
        <v>309</v>
      </c>
      <c r="E45" s="83" t="s">
        <v>219</v>
      </c>
      <c r="F45" s="83"/>
      <c r="G45" s="83"/>
      <c r="H45" s="76"/>
      <c r="I45" s="76"/>
      <c r="J45" s="156"/>
      <c r="K45" s="156"/>
      <c r="L45" s="156"/>
      <c r="M45" s="157"/>
      <c r="N45" s="156"/>
      <c r="O45" s="158"/>
      <c r="P45" s="159"/>
      <c r="Q45" s="157"/>
      <c r="R45" s="157"/>
      <c r="S45" s="159"/>
      <c r="T45" s="159"/>
      <c r="U45" s="159"/>
      <c r="V45" s="160"/>
      <c r="W45" s="160"/>
      <c r="X45" s="161"/>
      <c r="Y45" s="162"/>
      <c r="Z45" s="162"/>
      <c r="AA45" s="159"/>
      <c r="AB45" s="159"/>
      <c r="AC45" s="157"/>
      <c r="AD45" s="157"/>
      <c r="AE45" s="161"/>
      <c r="AF45" s="80">
        <v>2</v>
      </c>
      <c r="AG45" s="81">
        <v>44322</v>
      </c>
      <c r="AH45" s="82" t="s">
        <v>372</v>
      </c>
      <c r="AI45" s="83" t="s">
        <v>330</v>
      </c>
      <c r="AJ45" s="83" t="s">
        <v>244</v>
      </c>
      <c r="AK45" s="84">
        <v>7.6388888888888895E-2</v>
      </c>
      <c r="AL45" s="84">
        <v>8.3333333333333329E-2</v>
      </c>
      <c r="AM45" s="84">
        <v>0.20138888888888887</v>
      </c>
      <c r="AN45" s="84">
        <v>0.20833333333333334</v>
      </c>
      <c r="AO45" s="163">
        <f>IF(AN45&lt;AK45,(AN45+1)-AK45,AN45-AK45)</f>
        <v>0.13194444444444445</v>
      </c>
      <c r="AP45" s="163">
        <f>IF(AM45&lt;AL45,(AM45+1)-AL45,AM45-AL45)</f>
        <v>0.11805555555555554</v>
      </c>
      <c r="AQ45" s="164">
        <f>IF(AP45&lt;&gt;0,1,"")</f>
        <v>1</v>
      </c>
      <c r="AR45" s="87">
        <f>IF(AK45&lt;&gt;0,AK45-(6/24)+1440,"")</f>
        <v>1439.8263888888889</v>
      </c>
      <c r="AS45" s="254">
        <v>0</v>
      </c>
      <c r="AT45" s="165"/>
      <c r="AU45" s="165"/>
      <c r="AV45" s="88">
        <v>21.5</v>
      </c>
      <c r="AW45" s="88">
        <v>8.9</v>
      </c>
      <c r="AX45" s="90" t="s">
        <v>373</v>
      </c>
      <c r="AY45" s="89">
        <f>AX45*0.0004536</f>
        <v>22.987994400000002</v>
      </c>
      <c r="AZ45" s="88"/>
      <c r="BA45" s="92"/>
      <c r="BB45" s="92"/>
      <c r="BC45" s="80"/>
      <c r="BD45" s="93"/>
      <c r="BE45" s="93"/>
      <c r="BF45" s="93"/>
      <c r="BG45" s="93"/>
      <c r="BH45" s="94"/>
      <c r="BI45" s="94"/>
      <c r="BJ45" s="94"/>
      <c r="BK45" s="95"/>
      <c r="BL45" s="96"/>
      <c r="BM45" s="96"/>
      <c r="BN45" s="96"/>
      <c r="BO45" s="97"/>
      <c r="BP45" s="98"/>
      <c r="BQ45" s="97"/>
      <c r="BR45" s="76"/>
      <c r="BS45" s="76"/>
      <c r="BT45" s="76"/>
      <c r="BU45" s="76"/>
      <c r="BV45" s="76"/>
      <c r="BW45" s="76"/>
      <c r="BX45" s="76"/>
      <c r="BY45" s="76"/>
      <c r="BZ45" s="76"/>
      <c r="CA45" s="76"/>
      <c r="CB45" s="76"/>
      <c r="CC45" s="76"/>
      <c r="CD45" s="275">
        <v>23.036000000000001</v>
      </c>
      <c r="CE45" s="76"/>
      <c r="CF45" s="166">
        <f>((CE45)*0.8)/1000</f>
        <v>0</v>
      </c>
      <c r="CG45" s="76"/>
      <c r="CH45" s="166">
        <f>(((CG45*3.8)*(0.8))/1000)</f>
        <v>0</v>
      </c>
      <c r="CI45" s="167">
        <f>IF(A45="","",IF(CF45=0,CH45,CF45))</f>
        <v>0</v>
      </c>
      <c r="CJ45" s="167">
        <f>IF(A45="","",(CK45/$AY$4))</f>
        <v>0</v>
      </c>
      <c r="CK45" s="167">
        <f>IF(A45="","",IF(CE45="",(CG45*$AY$4),CE45))</f>
        <v>0</v>
      </c>
      <c r="CL45" s="99">
        <f>CI45-AS45</f>
        <v>0</v>
      </c>
      <c r="CM45" s="166">
        <f>AV45-AW45</f>
        <v>12.6</v>
      </c>
      <c r="CN45" s="168" t="s">
        <v>301</v>
      </c>
      <c r="CO45" s="81"/>
      <c r="CP45" s="192"/>
      <c r="CQ45" s="192"/>
      <c r="CR45" s="169"/>
      <c r="CT45" s="83" t="s">
        <v>697</v>
      </c>
      <c r="CU45" s="76"/>
    </row>
    <row r="46" spans="1:99" s="1" customFormat="1" ht="13.8" hidden="1" thickBot="1" x14ac:dyDescent="0.3">
      <c r="A46" s="100"/>
      <c r="B46" s="76" t="str">
        <f t="shared" si="1"/>
        <v/>
      </c>
      <c r="C46" s="77"/>
      <c r="D46" s="83" t="s">
        <v>142</v>
      </c>
      <c r="E46" s="83"/>
      <c r="F46" s="83"/>
      <c r="G46" s="83"/>
      <c r="H46" s="76"/>
      <c r="I46" s="76"/>
      <c r="J46" s="156"/>
      <c r="K46" s="156"/>
      <c r="L46" s="156"/>
      <c r="M46" s="157"/>
      <c r="N46" s="156"/>
      <c r="O46" s="158"/>
      <c r="P46" s="159"/>
      <c r="Q46" s="157"/>
      <c r="R46" s="157"/>
      <c r="S46" s="159"/>
      <c r="T46" s="159"/>
      <c r="U46" s="159"/>
      <c r="V46" s="160"/>
      <c r="W46" s="160"/>
      <c r="X46" s="161"/>
      <c r="Y46" s="162"/>
      <c r="Z46" s="162"/>
      <c r="AA46" s="159"/>
      <c r="AB46" s="159"/>
      <c r="AC46" s="157"/>
      <c r="AD46" s="157"/>
      <c r="AE46" s="161"/>
      <c r="AF46" s="80">
        <v>3</v>
      </c>
      <c r="AG46" s="81"/>
      <c r="AH46" s="82"/>
      <c r="AI46" s="83"/>
      <c r="AJ46" s="83"/>
      <c r="AK46" s="84"/>
      <c r="AL46" s="84"/>
      <c r="AM46" s="84"/>
      <c r="AN46" s="84"/>
      <c r="AO46" s="243">
        <f>IF(AN46&lt;AK46,(AN46+1)-AK46,AN46-AK46)</f>
        <v>0</v>
      </c>
      <c r="AP46" s="163">
        <f>IF(AM46&lt;AL46,(AM46+1)-AL46,AM46-AL46)</f>
        <v>0</v>
      </c>
      <c r="AQ46" s="164" t="str">
        <f>IF(AP46&lt;&gt;0,1,"")</f>
        <v/>
      </c>
      <c r="AR46" s="87" t="str">
        <f>IF(AK46&lt;&gt;0,AK46-(6/24)+1440,"")</f>
        <v/>
      </c>
      <c r="AS46" s="88"/>
      <c r="AT46" s="89"/>
      <c r="AU46" s="89"/>
      <c r="AV46" s="88"/>
      <c r="AW46" s="88"/>
      <c r="AX46" s="90"/>
      <c r="AY46" s="89">
        <f>AX46*0.0004536</f>
        <v>0</v>
      </c>
      <c r="AZ46" s="88"/>
      <c r="BA46" s="92"/>
      <c r="BB46" s="92"/>
      <c r="BC46" s="80"/>
      <c r="BD46" s="93"/>
      <c r="BE46" s="93"/>
      <c r="BF46" s="93"/>
      <c r="BG46" s="93"/>
      <c r="BH46" s="94"/>
      <c r="BI46" s="94"/>
      <c r="BJ46" s="94"/>
      <c r="BK46" s="95"/>
      <c r="BL46" s="96"/>
      <c r="BM46" s="96"/>
      <c r="BN46" s="96"/>
      <c r="BO46" s="97"/>
      <c r="BP46" s="98"/>
      <c r="BQ46" s="97"/>
      <c r="BR46" s="76"/>
      <c r="BS46" s="76"/>
      <c r="BT46" s="76"/>
      <c r="BU46" s="76"/>
      <c r="BV46" s="76"/>
      <c r="BW46" s="76"/>
      <c r="BX46" s="76"/>
      <c r="BY46" s="76"/>
      <c r="BZ46" s="76"/>
      <c r="CA46" s="76"/>
      <c r="CB46" s="76"/>
      <c r="CC46" s="76"/>
      <c r="CD46" s="212"/>
      <c r="CE46" s="76"/>
      <c r="CF46" s="166">
        <f>((CE46)*0.8)/1000</f>
        <v>0</v>
      </c>
      <c r="CG46" s="76"/>
      <c r="CH46" s="166">
        <f>(((CG46*3.8)*(0.8))/1000)</f>
        <v>0</v>
      </c>
      <c r="CI46" s="167" t="str">
        <f>IF(A46="","",IF(CF46=0,CH46,CF46))</f>
        <v/>
      </c>
      <c r="CJ46" s="167" t="str">
        <f>IF(A46="","",(CK46/$AY$4))</f>
        <v/>
      </c>
      <c r="CK46" s="167" t="str">
        <f>IF(A46="","",IF(CE46="",(CG46*$AY$4),CE46))</f>
        <v/>
      </c>
      <c r="CL46" s="99"/>
      <c r="CM46" s="166">
        <f>AV46-AW46</f>
        <v>0</v>
      </c>
      <c r="CN46" s="168"/>
      <c r="CO46" s="81"/>
      <c r="CP46" s="192"/>
      <c r="CQ46" s="192"/>
      <c r="CR46" s="169"/>
      <c r="CT46" s="83"/>
      <c r="CU46" s="101"/>
    </row>
    <row r="47" spans="1:99" s="1" customFormat="1" ht="13.8" hidden="1" thickBot="1" x14ac:dyDescent="0.3">
      <c r="A47" s="100"/>
      <c r="B47" s="76" t="str">
        <f t="shared" si="1"/>
        <v/>
      </c>
      <c r="C47" s="77"/>
      <c r="D47" s="83"/>
      <c r="E47" s="83"/>
      <c r="F47" s="83"/>
      <c r="G47" s="83"/>
      <c r="H47" s="76"/>
      <c r="I47" s="76"/>
      <c r="J47" s="156"/>
      <c r="K47" s="156"/>
      <c r="L47" s="156"/>
      <c r="M47" s="157"/>
      <c r="N47" s="156"/>
      <c r="O47" s="158"/>
      <c r="P47" s="159"/>
      <c r="Q47" s="157"/>
      <c r="R47" s="157"/>
      <c r="S47" s="159"/>
      <c r="T47" s="159"/>
      <c r="U47" s="159"/>
      <c r="V47" s="160"/>
      <c r="W47" s="160"/>
      <c r="X47" s="161"/>
      <c r="Y47" s="162"/>
      <c r="Z47" s="162"/>
      <c r="AA47" s="159"/>
      <c r="AB47" s="159"/>
      <c r="AC47" s="157"/>
      <c r="AD47" s="157"/>
      <c r="AE47" s="161"/>
      <c r="AF47" s="102">
        <v>4</v>
      </c>
      <c r="AG47" s="103"/>
      <c r="AH47" s="104"/>
      <c r="AI47" s="107"/>
      <c r="AJ47" s="106"/>
      <c r="AK47" s="107"/>
      <c r="AL47" s="107"/>
      <c r="AM47" s="107"/>
      <c r="AN47" s="107"/>
      <c r="AO47" s="170">
        <f>IF(AN47&lt;AK47,(AN47+1)-AK47,AN47-AK47)</f>
        <v>0</v>
      </c>
      <c r="AP47" s="170">
        <f>IF(AM47&lt;AL47,(AM47+1)-AL47,AM47-AL47)</f>
        <v>0</v>
      </c>
      <c r="AQ47" s="171" t="str">
        <f>IF(AP47&lt;&gt;0,1,"")</f>
        <v/>
      </c>
      <c r="AR47" s="110" t="str">
        <f>IF(AK47&lt;&gt;0,AK47-(6/24)+1440,"")</f>
        <v/>
      </c>
      <c r="AS47" s="111"/>
      <c r="AT47" s="112"/>
      <c r="AU47" s="112"/>
      <c r="AV47" s="111"/>
      <c r="AW47" s="111"/>
      <c r="AX47" s="113"/>
      <c r="AY47" s="112">
        <f>AX47*0.0004536</f>
        <v>0</v>
      </c>
      <c r="AZ47" s="111"/>
      <c r="BA47" s="115"/>
      <c r="BB47" s="115"/>
      <c r="BC47" s="102"/>
      <c r="BD47" s="116"/>
      <c r="BE47" s="116"/>
      <c r="BF47" s="116"/>
      <c r="BG47" s="116"/>
      <c r="BH47" s="117"/>
      <c r="BI47" s="117"/>
      <c r="BJ47" s="117"/>
      <c r="BK47" s="118"/>
      <c r="BL47" s="119"/>
      <c r="BM47" s="119"/>
      <c r="BN47" s="119"/>
      <c r="BO47" s="120"/>
      <c r="BP47" s="121"/>
      <c r="BQ47" s="120"/>
      <c r="BR47" s="122"/>
      <c r="BS47" s="122"/>
      <c r="BT47" s="122"/>
      <c r="BU47" s="122"/>
      <c r="BV47" s="122"/>
      <c r="BW47" s="122"/>
      <c r="BX47" s="122"/>
      <c r="BY47" s="122"/>
      <c r="BZ47" s="122"/>
      <c r="CA47" s="122"/>
      <c r="CB47" s="122"/>
      <c r="CC47" s="122"/>
      <c r="CD47" s="213"/>
      <c r="CE47" s="122"/>
      <c r="CF47" s="172">
        <f>((CE47)*0.8)/1000</f>
        <v>0</v>
      </c>
      <c r="CG47" s="122"/>
      <c r="CH47" s="172">
        <f>(((CG47*3.8)*(0.8))/1000)</f>
        <v>0</v>
      </c>
      <c r="CI47" s="173" t="str">
        <f>IF(A47="","",IF(CF47=0,CH47,CF47))</f>
        <v/>
      </c>
      <c r="CJ47" s="173" t="str">
        <f>IF(A47="","",(CK47/$AY$4))</f>
        <v/>
      </c>
      <c r="CK47" s="173" t="str">
        <f>IF(A47="","",IF(CE47="",(CG47*$AY$4),CE47))</f>
        <v/>
      </c>
      <c r="CL47" s="123"/>
      <c r="CM47" s="172">
        <f>AV47-AW47</f>
        <v>0</v>
      </c>
      <c r="CN47" s="122"/>
      <c r="CO47" s="202"/>
      <c r="CP47" s="203"/>
      <c r="CQ47" s="203"/>
      <c r="CR47" s="204"/>
      <c r="CT47" s="76"/>
      <c r="CU47" s="76"/>
    </row>
    <row r="48" spans="1:99" s="1" customFormat="1" ht="13.8" hidden="1" thickBot="1" x14ac:dyDescent="0.3">
      <c r="A48" s="124"/>
      <c r="B48" s="125" t="str">
        <f t="shared" si="1"/>
        <v/>
      </c>
      <c r="C48" s="126"/>
      <c r="D48" s="127"/>
      <c r="E48" s="127"/>
      <c r="F48" s="127"/>
      <c r="G48" s="127"/>
      <c r="H48" s="127"/>
      <c r="I48" s="128"/>
      <c r="J48" s="174"/>
      <c r="K48" s="174"/>
      <c r="L48" s="174"/>
      <c r="M48" s="175"/>
      <c r="N48" s="174"/>
      <c r="O48" s="176"/>
      <c r="P48" s="177"/>
      <c r="Q48" s="175"/>
      <c r="R48" s="175"/>
      <c r="S48" s="177"/>
      <c r="T48" s="177"/>
      <c r="U48" s="177"/>
      <c r="V48" s="178"/>
      <c r="W48" s="178"/>
      <c r="X48" s="179"/>
      <c r="Y48" s="180"/>
      <c r="Z48" s="180"/>
      <c r="AA48" s="177"/>
      <c r="AB48" s="177"/>
      <c r="AC48" s="175"/>
      <c r="AD48" s="175"/>
      <c r="AE48" s="181"/>
      <c r="AF48" s="238" t="s">
        <v>141</v>
      </c>
      <c r="AG48" s="239"/>
      <c r="AH48" s="182"/>
      <c r="AI48" s="132"/>
      <c r="AJ48" s="132"/>
      <c r="AK48" s="132"/>
      <c r="AL48" s="132"/>
      <c r="AM48" s="132"/>
      <c r="AN48" s="133"/>
      <c r="AO48" s="133">
        <f>SUM(AO44:AO47)</f>
        <v>0.19097222222222213</v>
      </c>
      <c r="AP48" s="133">
        <f>SUM(AP44:AP47)</f>
        <v>0.15277777777777776</v>
      </c>
      <c r="AQ48" s="134">
        <f>SUM(AQ44:AQ47)</f>
        <v>2</v>
      </c>
      <c r="AR48" s="134"/>
      <c r="AS48" s="135"/>
      <c r="AT48" s="135"/>
      <c r="AU48" s="135"/>
      <c r="AV48" s="135"/>
      <c r="AW48" s="135"/>
      <c r="AX48" s="136"/>
      <c r="AY48" s="135"/>
      <c r="AZ48" s="183"/>
      <c r="BA48" s="184"/>
      <c r="BB48" s="184"/>
      <c r="BC48" s="185"/>
      <c r="BD48" s="185"/>
      <c r="BE48" s="185"/>
      <c r="BF48" s="186"/>
      <c r="BG48" s="186"/>
      <c r="BH48" s="186"/>
      <c r="BI48" s="186"/>
      <c r="BJ48" s="186"/>
      <c r="BK48" s="187"/>
      <c r="BL48" s="187"/>
      <c r="BM48" s="187"/>
      <c r="BN48" s="187"/>
      <c r="BO48" s="188"/>
      <c r="BP48" s="188"/>
      <c r="BQ48" s="188"/>
      <c r="BR48" s="189"/>
      <c r="BS48" s="189"/>
      <c r="BT48" s="189"/>
      <c r="BU48" s="189"/>
      <c r="BV48" s="189"/>
      <c r="BW48" s="189"/>
      <c r="BX48" s="189"/>
      <c r="BY48" s="189"/>
      <c r="BZ48" s="189"/>
      <c r="CA48" s="189"/>
      <c r="CB48" s="189"/>
      <c r="CC48" s="189"/>
      <c r="CD48" s="214"/>
      <c r="CE48" s="132"/>
      <c r="CF48" s="135"/>
      <c r="CG48" s="132"/>
      <c r="CH48" s="135">
        <f>SUM(CH44:CH47)</f>
        <v>0</v>
      </c>
      <c r="CI48" s="190">
        <f>SUM(CI44:CI47)</f>
        <v>19.415200000000002</v>
      </c>
      <c r="CJ48" s="190">
        <f>SUM(CJ44:CJ47)</f>
        <v>6386.4532602991339</v>
      </c>
      <c r="CK48" s="190">
        <f>SUM(CK44:CK47)</f>
        <v>24269</v>
      </c>
      <c r="CL48" s="191"/>
      <c r="CM48" s="135">
        <f>SUM(CM44:CM47)</f>
        <v>17</v>
      </c>
      <c r="CN48" s="132"/>
      <c r="CO48" s="132"/>
      <c r="CP48" s="132"/>
      <c r="CQ48" s="132"/>
      <c r="CR48" s="141"/>
      <c r="CT48" s="214"/>
      <c r="CU48" s="214"/>
    </row>
    <row r="49" spans="1:99" s="1" customFormat="1" x14ac:dyDescent="0.25">
      <c r="A49" s="100">
        <v>7733</v>
      </c>
      <c r="B49" s="76" t="str">
        <f t="shared" si="1"/>
        <v>7733-1301-1</v>
      </c>
      <c r="C49" s="52">
        <v>13</v>
      </c>
      <c r="D49" s="83" t="s">
        <v>226</v>
      </c>
      <c r="E49" s="83" t="s">
        <v>310</v>
      </c>
      <c r="F49" s="83" t="s">
        <v>369</v>
      </c>
      <c r="G49" s="83"/>
      <c r="H49" s="53"/>
      <c r="I49" s="70"/>
      <c r="J49" s="142"/>
      <c r="K49" s="142"/>
      <c r="L49" s="142"/>
      <c r="M49" s="143"/>
      <c r="N49" s="142"/>
      <c r="O49" s="144"/>
      <c r="P49" s="145"/>
      <c r="Q49" s="143"/>
      <c r="R49" s="143"/>
      <c r="S49" s="145"/>
      <c r="T49" s="145"/>
      <c r="U49" s="145"/>
      <c r="V49" s="146"/>
      <c r="W49" s="146"/>
      <c r="X49" s="147"/>
      <c r="Y49" s="146"/>
      <c r="Z49" s="146"/>
      <c r="AA49" s="145"/>
      <c r="AB49" s="145"/>
      <c r="AC49" s="143"/>
      <c r="AD49" s="143"/>
      <c r="AE49" s="147"/>
      <c r="AF49" s="56">
        <v>1</v>
      </c>
      <c r="AG49" s="81">
        <v>44322</v>
      </c>
      <c r="AH49" s="148" t="s">
        <v>370</v>
      </c>
      <c r="AI49" s="53" t="s">
        <v>244</v>
      </c>
      <c r="AJ49" s="53" t="s">
        <v>330</v>
      </c>
      <c r="AK49" s="149">
        <v>0.27083333333333331</v>
      </c>
      <c r="AL49" s="84">
        <v>0.28472222222222221</v>
      </c>
      <c r="AM49" s="84">
        <v>0.39930555555555558</v>
      </c>
      <c r="AN49" s="149">
        <v>0.40625</v>
      </c>
      <c r="AO49" s="150">
        <f>IF(AN49&lt;AK49,(AN49+1)-AK49,AN49-AK49)</f>
        <v>0.13541666666666669</v>
      </c>
      <c r="AP49" s="150">
        <f>IF(AM49&lt;AL49,(AM49+1)-AL49,AM49-AL49)</f>
        <v>0.11458333333333337</v>
      </c>
      <c r="AQ49" s="151">
        <f>IF(AP49&lt;&gt;0,1,"")</f>
        <v>1</v>
      </c>
      <c r="AR49" s="63">
        <f>IF(AK49&lt;&gt;0,AK49-(6/24)+1440,"")</f>
        <v>1440.0208333333333</v>
      </c>
      <c r="AS49" s="66">
        <v>13.9</v>
      </c>
      <c r="AT49" s="152"/>
      <c r="AU49" s="152"/>
      <c r="AV49" s="66">
        <v>23.2</v>
      </c>
      <c r="AW49" s="88">
        <v>9.1</v>
      </c>
      <c r="AX49" s="51">
        <v>95700</v>
      </c>
      <c r="AY49" s="65">
        <f>AX49*0.0004536</f>
        <v>43.409520000000001</v>
      </c>
      <c r="AZ49" s="66"/>
      <c r="BA49" s="68"/>
      <c r="BB49" s="68"/>
      <c r="BC49" s="69"/>
      <c r="BD49" s="70"/>
      <c r="BE49" s="70"/>
      <c r="BF49" s="70"/>
      <c r="BG49" s="70"/>
      <c r="BH49" s="71"/>
      <c r="BI49" s="71"/>
      <c r="BJ49" s="71"/>
      <c r="BK49" s="72"/>
      <c r="BL49" s="73"/>
      <c r="BM49" s="73"/>
      <c r="BN49" s="73"/>
      <c r="BO49" s="74"/>
      <c r="BP49" s="75"/>
      <c r="BQ49" s="74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215">
        <v>42.340420000000002</v>
      </c>
      <c r="CE49" s="51"/>
      <c r="CF49" s="153">
        <f>((CE49)*0.8)/1000</f>
        <v>0</v>
      </c>
      <c r="CG49" s="51">
        <v>4605</v>
      </c>
      <c r="CH49" s="153">
        <f>(((CG49*3.8)*(0.8))/1000)</f>
        <v>13.9992</v>
      </c>
      <c r="CI49" s="154">
        <f>IF(A49="","",IF(CF49=0,CH49,CF49))</f>
        <v>13.9992</v>
      </c>
      <c r="CJ49" s="154">
        <f>IF(A49="","",(CK49/$AY$4))</f>
        <v>4604.9999999999991</v>
      </c>
      <c r="CK49" s="154">
        <f>IF(A49="","",IF(CE49="",(CG49*$AY$4),CE49))</f>
        <v>17499.344384893429</v>
      </c>
      <c r="CL49" s="242">
        <f>CI49-AS49</f>
        <v>9.9199999999999733E-2</v>
      </c>
      <c r="CM49" s="153">
        <f>AV49-AW49</f>
        <v>14.1</v>
      </c>
      <c r="CN49" s="155" t="s">
        <v>142</v>
      </c>
      <c r="CO49" s="199"/>
      <c r="CP49" s="200"/>
      <c r="CQ49" s="200"/>
      <c r="CR49" s="201"/>
      <c r="CT49" s="228" t="s">
        <v>697</v>
      </c>
      <c r="CU49" s="228"/>
    </row>
    <row r="50" spans="1:99" s="1" customFormat="1" ht="13.8" thickBot="1" x14ac:dyDescent="0.3">
      <c r="A50" s="100">
        <v>7733</v>
      </c>
      <c r="B50" s="76" t="str">
        <f t="shared" si="1"/>
        <v>7733-301-2</v>
      </c>
      <c r="C50" s="77">
        <v>13</v>
      </c>
      <c r="D50" s="83" t="s">
        <v>226</v>
      </c>
      <c r="E50" s="83" t="s">
        <v>310</v>
      </c>
      <c r="F50" s="83" t="s">
        <v>369</v>
      </c>
      <c r="G50" s="83"/>
      <c r="H50" s="76"/>
      <c r="I50" s="76"/>
      <c r="J50" s="156"/>
      <c r="K50" s="156"/>
      <c r="L50" s="156"/>
      <c r="M50" s="157"/>
      <c r="N50" s="156"/>
      <c r="O50" s="158"/>
      <c r="P50" s="159"/>
      <c r="Q50" s="157"/>
      <c r="R50" s="157"/>
      <c r="S50" s="159"/>
      <c r="T50" s="159"/>
      <c r="U50" s="159"/>
      <c r="V50" s="160"/>
      <c r="W50" s="160"/>
      <c r="X50" s="161"/>
      <c r="Y50" s="162"/>
      <c r="Z50" s="162"/>
      <c r="AA50" s="159"/>
      <c r="AB50" s="159"/>
      <c r="AC50" s="157"/>
      <c r="AD50" s="157"/>
      <c r="AE50" s="161"/>
      <c r="AF50" s="80">
        <v>2</v>
      </c>
      <c r="AG50" s="81">
        <v>44322</v>
      </c>
      <c r="AH50" s="82" t="s">
        <v>329</v>
      </c>
      <c r="AI50" s="83" t="s">
        <v>330</v>
      </c>
      <c r="AJ50" s="83" t="s">
        <v>209</v>
      </c>
      <c r="AK50" s="84">
        <v>0.44444444444444442</v>
      </c>
      <c r="AL50" s="84">
        <v>0.4548611111111111</v>
      </c>
      <c r="AM50" s="84">
        <v>0.48958333333333331</v>
      </c>
      <c r="AN50" s="84">
        <v>0.49652777777777773</v>
      </c>
      <c r="AO50" s="163">
        <f>IF(AN50&lt;AK50,(AN50+1)-AK50,AN50-AK50)</f>
        <v>5.2083333333333315E-2</v>
      </c>
      <c r="AP50" s="163">
        <f>IF(AM50&lt;AL50,(AM50+1)-AL50,AM50-AL50)</f>
        <v>3.472222222222221E-2</v>
      </c>
      <c r="AQ50" s="164">
        <f>IF(AP50&lt;&gt;0,1,"")</f>
        <v>1</v>
      </c>
      <c r="AR50" s="87">
        <f>IF(AK50&lt;&gt;0,AK50-(6/24)+1440,"")</f>
        <v>1440.1944444444443</v>
      </c>
      <c r="AS50" s="88">
        <v>2.1</v>
      </c>
      <c r="AT50" s="165"/>
      <c r="AU50" s="165"/>
      <c r="AV50" s="88">
        <v>11</v>
      </c>
      <c r="AW50" s="88">
        <v>6.3</v>
      </c>
      <c r="AX50" s="90" t="s">
        <v>371</v>
      </c>
      <c r="AY50" s="89">
        <f>AX50*0.0004536</f>
        <v>41.764766399999999</v>
      </c>
      <c r="AZ50" s="88"/>
      <c r="BA50" s="92"/>
      <c r="BB50" s="92"/>
      <c r="BC50" s="80"/>
      <c r="BD50" s="93"/>
      <c r="BE50" s="93"/>
      <c r="BF50" s="93"/>
      <c r="BG50" s="93"/>
      <c r="BH50" s="94"/>
      <c r="BI50" s="94"/>
      <c r="BJ50" s="94"/>
      <c r="BK50" s="95"/>
      <c r="BL50" s="96"/>
      <c r="BM50" s="96"/>
      <c r="BN50" s="96"/>
      <c r="BO50" s="97"/>
      <c r="BP50" s="98"/>
      <c r="BQ50" s="97"/>
      <c r="BR50" s="76"/>
      <c r="BS50" s="76"/>
      <c r="BT50" s="76"/>
      <c r="BU50" s="76"/>
      <c r="BV50" s="76"/>
      <c r="BW50" s="76"/>
      <c r="BX50" s="76"/>
      <c r="BY50" s="76"/>
      <c r="BZ50" s="76"/>
      <c r="CA50" s="76"/>
      <c r="CB50" s="76"/>
      <c r="CC50" s="76"/>
      <c r="CD50" s="212">
        <v>39.011920000000003</v>
      </c>
      <c r="CE50" s="76">
        <v>2717</v>
      </c>
      <c r="CF50" s="166">
        <f>((CE50)*0.8)/1000</f>
        <v>2.1736</v>
      </c>
      <c r="CG50" s="76"/>
      <c r="CH50" s="166">
        <f>(((CG50*3.8)*(0.8))/1000)</f>
        <v>0</v>
      </c>
      <c r="CI50" s="167">
        <f>IF(A50="","",IF(CF50=0,CH50,CF50))</f>
        <v>2.1736</v>
      </c>
      <c r="CJ50" s="167">
        <f>IF(A50="","",(CK50/$AY$4))</f>
        <v>714.98592889005511</v>
      </c>
      <c r="CK50" s="167">
        <f>IF(A50="","",IF(CE50="",(CG50*$AY$4),CE50))</f>
        <v>2717</v>
      </c>
      <c r="CL50" s="99">
        <f>CI50-AS50</f>
        <v>7.3599999999999888E-2</v>
      </c>
      <c r="CM50" s="166">
        <f>AV50-AW50</f>
        <v>4.7</v>
      </c>
      <c r="CN50" s="168"/>
      <c r="CO50" s="81">
        <v>44322</v>
      </c>
      <c r="CP50" s="192">
        <v>0.28819444444444448</v>
      </c>
      <c r="CQ50" s="192">
        <v>0.3298611111111111</v>
      </c>
      <c r="CR50" s="169" t="s">
        <v>522</v>
      </c>
      <c r="CT50" s="83" t="s">
        <v>697</v>
      </c>
      <c r="CU50" s="76"/>
    </row>
    <row r="51" spans="1:99" s="1" customFormat="1" ht="13.8" hidden="1" thickBot="1" x14ac:dyDescent="0.3">
      <c r="A51" s="100"/>
      <c r="B51" s="76" t="str">
        <f t="shared" si="1"/>
        <v/>
      </c>
      <c r="C51" s="77"/>
      <c r="D51" s="83"/>
      <c r="E51" s="83"/>
      <c r="F51" s="83"/>
      <c r="G51" s="83"/>
      <c r="H51" s="76"/>
      <c r="I51" s="76"/>
      <c r="J51" s="156"/>
      <c r="K51" s="156"/>
      <c r="L51" s="156"/>
      <c r="M51" s="157"/>
      <c r="N51" s="156"/>
      <c r="O51" s="158"/>
      <c r="P51" s="159"/>
      <c r="Q51" s="157"/>
      <c r="R51" s="157"/>
      <c r="S51" s="159"/>
      <c r="T51" s="159"/>
      <c r="U51" s="159"/>
      <c r="V51" s="160"/>
      <c r="W51" s="160"/>
      <c r="X51" s="161"/>
      <c r="Y51" s="162"/>
      <c r="Z51" s="162"/>
      <c r="AA51" s="159"/>
      <c r="AB51" s="159"/>
      <c r="AC51" s="157"/>
      <c r="AD51" s="157"/>
      <c r="AE51" s="161"/>
      <c r="AF51" s="80">
        <v>3</v>
      </c>
      <c r="AG51" s="81"/>
      <c r="AH51" s="82"/>
      <c r="AI51" s="83"/>
      <c r="AJ51" s="83"/>
      <c r="AK51" s="84"/>
      <c r="AL51" s="84"/>
      <c r="AM51" s="84"/>
      <c r="AN51" s="84"/>
      <c r="AO51" s="243">
        <f>IF(AN51&lt;AK51,(AN51+1)-AK51,AN51-AK51)</f>
        <v>0</v>
      </c>
      <c r="AP51" s="163">
        <f>IF(AM51&lt;AL51,(AM51+1)-AL51,AM51-AL51)</f>
        <v>0</v>
      </c>
      <c r="AQ51" s="164" t="str">
        <f>IF(AP51&lt;&gt;0,1,"")</f>
        <v/>
      </c>
      <c r="AR51" s="87" t="str">
        <f>IF(AK51&lt;&gt;0,AK51-(6/24)+1440,"")</f>
        <v/>
      </c>
      <c r="AS51" s="88"/>
      <c r="AT51" s="89"/>
      <c r="AU51" s="89"/>
      <c r="AV51" s="88"/>
      <c r="AW51" s="88"/>
      <c r="AX51" s="90"/>
      <c r="AY51" s="89">
        <f>AX51*0.0004536</f>
        <v>0</v>
      </c>
      <c r="AZ51" s="88"/>
      <c r="BA51" s="92"/>
      <c r="BB51" s="92"/>
      <c r="BC51" s="80"/>
      <c r="BD51" s="93"/>
      <c r="BE51" s="93"/>
      <c r="BF51" s="93"/>
      <c r="BG51" s="93"/>
      <c r="BH51" s="94"/>
      <c r="BI51" s="94"/>
      <c r="BJ51" s="94"/>
      <c r="BK51" s="95"/>
      <c r="BL51" s="96"/>
      <c r="BM51" s="96"/>
      <c r="BN51" s="96"/>
      <c r="BO51" s="97"/>
      <c r="BP51" s="98"/>
      <c r="BQ51" s="97"/>
      <c r="BR51" s="76"/>
      <c r="BS51" s="76"/>
      <c r="BT51" s="76"/>
      <c r="BU51" s="76"/>
      <c r="BV51" s="76"/>
      <c r="BW51" s="76"/>
      <c r="BX51" s="76"/>
      <c r="BY51" s="76"/>
      <c r="BZ51" s="76"/>
      <c r="CA51" s="76"/>
      <c r="CB51" s="76"/>
      <c r="CC51" s="76"/>
      <c r="CD51" s="212"/>
      <c r="CE51" s="76"/>
      <c r="CF51" s="166">
        <f>((CE51)*0.8)/1000</f>
        <v>0</v>
      </c>
      <c r="CG51" s="76"/>
      <c r="CH51" s="166">
        <f>(((CG51*3.8)*(0.8))/1000)</f>
        <v>0</v>
      </c>
      <c r="CI51" s="167" t="str">
        <f>IF(A51="","",IF(CF51=0,CH51,CF51))</f>
        <v/>
      </c>
      <c r="CJ51" s="167" t="str">
        <f>IF(A51="","",(CK51/$AY$4))</f>
        <v/>
      </c>
      <c r="CK51" s="167" t="str">
        <f>IF(A51="","",IF(CE51="",(CG51*$AY$4),CE51))</f>
        <v/>
      </c>
      <c r="CL51" s="99"/>
      <c r="CM51" s="166">
        <f>AV51-AW51</f>
        <v>0</v>
      </c>
      <c r="CN51" s="168"/>
      <c r="CO51" s="81"/>
      <c r="CP51" s="192"/>
      <c r="CQ51" s="192"/>
      <c r="CR51" s="169"/>
      <c r="CT51" s="83"/>
      <c r="CU51" s="101"/>
    </row>
    <row r="52" spans="1:99" s="1" customFormat="1" ht="13.8" hidden="1" thickBot="1" x14ac:dyDescent="0.3">
      <c r="A52" s="100"/>
      <c r="B52" s="76" t="str">
        <f t="shared" si="1"/>
        <v/>
      </c>
      <c r="C52" s="77"/>
      <c r="D52" s="83"/>
      <c r="E52" s="83"/>
      <c r="F52" s="83"/>
      <c r="G52" s="83"/>
      <c r="H52" s="76"/>
      <c r="I52" s="76"/>
      <c r="J52" s="156"/>
      <c r="K52" s="156"/>
      <c r="L52" s="156"/>
      <c r="M52" s="157"/>
      <c r="N52" s="156"/>
      <c r="O52" s="158"/>
      <c r="P52" s="159"/>
      <c r="Q52" s="157"/>
      <c r="R52" s="157"/>
      <c r="S52" s="159"/>
      <c r="T52" s="159"/>
      <c r="U52" s="159"/>
      <c r="V52" s="160"/>
      <c r="W52" s="160"/>
      <c r="X52" s="161"/>
      <c r="Y52" s="162"/>
      <c r="Z52" s="162"/>
      <c r="AA52" s="159"/>
      <c r="AB52" s="159"/>
      <c r="AC52" s="157"/>
      <c r="AD52" s="157"/>
      <c r="AE52" s="161"/>
      <c r="AF52" s="102">
        <v>4</v>
      </c>
      <c r="AG52" s="103"/>
      <c r="AH52" s="104"/>
      <c r="AI52" s="107"/>
      <c r="AJ52" s="106"/>
      <c r="AK52" s="107"/>
      <c r="AL52" s="107"/>
      <c r="AM52" s="107"/>
      <c r="AN52" s="107"/>
      <c r="AO52" s="170">
        <f>IF(AN52&lt;AK52,(AN52+1)-AK52,AN52-AK52)</f>
        <v>0</v>
      </c>
      <c r="AP52" s="170">
        <f>IF(AM52&lt;AL52,(AM52+1)-AL52,AM52-AL52)</f>
        <v>0</v>
      </c>
      <c r="AQ52" s="171" t="str">
        <f>IF(AP52&lt;&gt;0,1,"")</f>
        <v/>
      </c>
      <c r="AR52" s="110" t="str">
        <f>IF(AK52&lt;&gt;0,AK52-(6/24)+1440,"")</f>
        <v/>
      </c>
      <c r="AS52" s="111"/>
      <c r="AT52" s="112"/>
      <c r="AU52" s="112"/>
      <c r="AV52" s="111"/>
      <c r="AW52" s="111"/>
      <c r="AX52" s="113"/>
      <c r="AY52" s="112">
        <f>AX52*0.0004536</f>
        <v>0</v>
      </c>
      <c r="AZ52" s="111"/>
      <c r="BA52" s="115"/>
      <c r="BB52" s="115"/>
      <c r="BC52" s="102"/>
      <c r="BD52" s="116"/>
      <c r="BE52" s="116"/>
      <c r="BF52" s="116"/>
      <c r="BG52" s="116"/>
      <c r="BH52" s="117"/>
      <c r="BI52" s="117"/>
      <c r="BJ52" s="117"/>
      <c r="BK52" s="118"/>
      <c r="BL52" s="119"/>
      <c r="BM52" s="119"/>
      <c r="BN52" s="119"/>
      <c r="BO52" s="120"/>
      <c r="BP52" s="121"/>
      <c r="BQ52" s="120"/>
      <c r="BR52" s="122"/>
      <c r="BS52" s="122"/>
      <c r="BT52" s="122"/>
      <c r="BU52" s="122"/>
      <c r="BV52" s="122"/>
      <c r="BW52" s="122"/>
      <c r="BX52" s="122"/>
      <c r="BY52" s="122"/>
      <c r="BZ52" s="122"/>
      <c r="CA52" s="122"/>
      <c r="CB52" s="122"/>
      <c r="CC52" s="122"/>
      <c r="CD52" s="213"/>
      <c r="CE52" s="122"/>
      <c r="CF52" s="172">
        <f>((CE52)*0.8)/1000</f>
        <v>0</v>
      </c>
      <c r="CG52" s="122"/>
      <c r="CH52" s="172">
        <f>(((CG52*3.8)*(0.8))/1000)</f>
        <v>0</v>
      </c>
      <c r="CI52" s="173" t="str">
        <f>IF(A52="","",IF(CF52=0,CH52,CF52))</f>
        <v/>
      </c>
      <c r="CJ52" s="173" t="str">
        <f>IF(A52="","",(CK52/$AY$4))</f>
        <v/>
      </c>
      <c r="CK52" s="173" t="str">
        <f>IF(A52="","",IF(CE52="",(CG52*$AY$4),CE52))</f>
        <v/>
      </c>
      <c r="CL52" s="123"/>
      <c r="CM52" s="172">
        <f>AV52-AW52</f>
        <v>0</v>
      </c>
      <c r="CN52" s="122"/>
      <c r="CO52" s="202"/>
      <c r="CP52" s="203"/>
      <c r="CQ52" s="203"/>
      <c r="CR52" s="204"/>
      <c r="CT52" s="76"/>
      <c r="CU52" s="76"/>
    </row>
    <row r="53" spans="1:99" s="1" customFormat="1" ht="13.8" hidden="1" thickBot="1" x14ac:dyDescent="0.3">
      <c r="A53" s="124"/>
      <c r="B53" s="125" t="str">
        <f t="shared" si="1"/>
        <v/>
      </c>
      <c r="C53" s="126"/>
      <c r="D53" s="127"/>
      <c r="E53" s="127"/>
      <c r="F53" s="127"/>
      <c r="G53" s="127"/>
      <c r="H53" s="127"/>
      <c r="I53" s="128"/>
      <c r="J53" s="174"/>
      <c r="K53" s="174"/>
      <c r="L53" s="174"/>
      <c r="M53" s="175"/>
      <c r="N53" s="174"/>
      <c r="O53" s="176"/>
      <c r="P53" s="177"/>
      <c r="Q53" s="175"/>
      <c r="R53" s="175"/>
      <c r="S53" s="177"/>
      <c r="T53" s="177"/>
      <c r="U53" s="177"/>
      <c r="V53" s="178"/>
      <c r="W53" s="178"/>
      <c r="X53" s="179"/>
      <c r="Y53" s="180"/>
      <c r="Z53" s="180"/>
      <c r="AA53" s="177"/>
      <c r="AB53" s="177"/>
      <c r="AC53" s="175"/>
      <c r="AD53" s="175"/>
      <c r="AE53" s="181"/>
      <c r="AF53" s="238" t="s">
        <v>141</v>
      </c>
      <c r="AG53" s="239"/>
      <c r="AH53" s="182"/>
      <c r="AI53" s="132"/>
      <c r="AJ53" s="132"/>
      <c r="AK53" s="132"/>
      <c r="AL53" s="132"/>
      <c r="AM53" s="132"/>
      <c r="AN53" s="133"/>
      <c r="AO53" s="133">
        <f>SUM(AO49:AO52)</f>
        <v>0.1875</v>
      </c>
      <c r="AP53" s="133">
        <f>SUM(AP49:AP52)</f>
        <v>0.14930555555555558</v>
      </c>
      <c r="AQ53" s="134">
        <f>SUM(AQ49:AQ52)</f>
        <v>2</v>
      </c>
      <c r="AR53" s="134"/>
      <c r="AS53" s="135"/>
      <c r="AT53" s="135"/>
      <c r="AU53" s="135"/>
      <c r="AV53" s="135"/>
      <c r="AW53" s="135"/>
      <c r="AX53" s="136"/>
      <c r="AY53" s="135"/>
      <c r="AZ53" s="183"/>
      <c r="BA53" s="184"/>
      <c r="BB53" s="184"/>
      <c r="BC53" s="185"/>
      <c r="BD53" s="185"/>
      <c r="BE53" s="185"/>
      <c r="BF53" s="186"/>
      <c r="BG53" s="186"/>
      <c r="BH53" s="186"/>
      <c r="BI53" s="186"/>
      <c r="BJ53" s="186"/>
      <c r="BK53" s="187"/>
      <c r="BL53" s="187"/>
      <c r="BM53" s="187"/>
      <c r="BN53" s="187"/>
      <c r="BO53" s="188"/>
      <c r="BP53" s="188"/>
      <c r="BQ53" s="188"/>
      <c r="BR53" s="189"/>
      <c r="BS53" s="189"/>
      <c r="BT53" s="189"/>
      <c r="BU53" s="189"/>
      <c r="BV53" s="189"/>
      <c r="BW53" s="189"/>
      <c r="BX53" s="189"/>
      <c r="BY53" s="189"/>
      <c r="BZ53" s="189"/>
      <c r="CA53" s="189"/>
      <c r="CB53" s="189"/>
      <c r="CC53" s="189"/>
      <c r="CD53" s="214"/>
      <c r="CE53" s="132"/>
      <c r="CF53" s="135"/>
      <c r="CG53" s="132"/>
      <c r="CH53" s="135">
        <f>SUM(CH49:CH52)</f>
        <v>13.9992</v>
      </c>
      <c r="CI53" s="190">
        <f>SUM(CI49:CI52)</f>
        <v>16.172799999999999</v>
      </c>
      <c r="CJ53" s="190">
        <f>SUM(CJ49:CJ52)</f>
        <v>5319.9859288900543</v>
      </c>
      <c r="CK53" s="190">
        <f>SUM(CK49:CK52)</f>
        <v>20216.344384893429</v>
      </c>
      <c r="CL53" s="191"/>
      <c r="CM53" s="135">
        <f>SUM(CM49:CM52)</f>
        <v>18.8</v>
      </c>
      <c r="CN53" s="132"/>
      <c r="CO53" s="132"/>
      <c r="CP53" s="132"/>
      <c r="CQ53" s="132"/>
      <c r="CR53" s="141"/>
      <c r="CT53" s="214"/>
      <c r="CU53" s="214"/>
    </row>
    <row r="54" spans="1:99" s="1" customFormat="1" x14ac:dyDescent="0.25">
      <c r="A54" s="100">
        <v>7734</v>
      </c>
      <c r="B54" s="76" t="str">
        <f t="shared" si="1"/>
        <v>7734-300-1</v>
      </c>
      <c r="C54" s="52">
        <v>16</v>
      </c>
      <c r="D54" s="83" t="s">
        <v>335</v>
      </c>
      <c r="E54" s="83" t="s">
        <v>241</v>
      </c>
      <c r="F54" s="83"/>
      <c r="G54" s="83"/>
      <c r="H54" s="53"/>
      <c r="I54" s="70"/>
      <c r="J54" s="142"/>
      <c r="K54" s="142"/>
      <c r="L54" s="142"/>
      <c r="M54" s="143"/>
      <c r="N54" s="142"/>
      <c r="O54" s="144"/>
      <c r="P54" s="145"/>
      <c r="Q54" s="143"/>
      <c r="R54" s="143"/>
      <c r="S54" s="145"/>
      <c r="T54" s="145"/>
      <c r="U54" s="145"/>
      <c r="V54" s="146"/>
      <c r="W54" s="146"/>
      <c r="X54" s="147"/>
      <c r="Y54" s="146"/>
      <c r="Z54" s="146"/>
      <c r="AA54" s="145"/>
      <c r="AB54" s="145"/>
      <c r="AC54" s="143"/>
      <c r="AD54" s="143"/>
      <c r="AE54" s="147"/>
      <c r="AF54" s="56">
        <v>1</v>
      </c>
      <c r="AG54" s="81">
        <v>44322</v>
      </c>
      <c r="AH54" s="148" t="s">
        <v>272</v>
      </c>
      <c r="AI54" s="53" t="s">
        <v>209</v>
      </c>
      <c r="AJ54" s="53" t="s">
        <v>330</v>
      </c>
      <c r="AK54" s="149">
        <v>0.98611111111111116</v>
      </c>
      <c r="AL54" s="84">
        <v>4.8611111111111112E-3</v>
      </c>
      <c r="AM54" s="84">
        <v>3.9583333333333331E-2</v>
      </c>
      <c r="AN54" s="149">
        <v>4.5138888888888888E-2</v>
      </c>
      <c r="AO54" s="150">
        <f>IF(AN54&lt;AK54,(AN54+1)-AK54,AN54-AK54)</f>
        <v>5.9027777777777679E-2</v>
      </c>
      <c r="AP54" s="150">
        <f>IF(AM54&lt;AL54,(AM54+1)-AL54,AM54-AL54)</f>
        <v>3.4722222222222224E-2</v>
      </c>
      <c r="AQ54" s="151">
        <f>IF(AP54&lt;&gt;0,1,"")</f>
        <v>1</v>
      </c>
      <c r="AR54" s="63">
        <f>IF(AK54&lt;&gt;0,AK54-(6/24)+1440,"")</f>
        <v>1440.7361111111111</v>
      </c>
      <c r="AS54" s="66">
        <v>20.7</v>
      </c>
      <c r="AT54" s="152"/>
      <c r="AU54" s="152"/>
      <c r="AV54" s="66">
        <v>26.1</v>
      </c>
      <c r="AW54" s="88">
        <v>21.7</v>
      </c>
      <c r="AX54" s="51">
        <v>22776.6</v>
      </c>
      <c r="AY54" s="65">
        <f>AX54*0.0004536</f>
        <v>10.33146576</v>
      </c>
      <c r="AZ54" s="66"/>
      <c r="BA54" s="68"/>
      <c r="BB54" s="68"/>
      <c r="BC54" s="69"/>
      <c r="BD54" s="70"/>
      <c r="BE54" s="70"/>
      <c r="BF54" s="70"/>
      <c r="BG54" s="70"/>
      <c r="BH54" s="71"/>
      <c r="BI54" s="71"/>
      <c r="BJ54" s="71"/>
      <c r="BK54" s="72"/>
      <c r="BL54" s="73"/>
      <c r="BM54" s="73"/>
      <c r="BN54" s="73"/>
      <c r="BO54" s="74"/>
      <c r="BP54" s="75"/>
      <c r="BQ54" s="74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215">
        <v>9.7929999999999993</v>
      </c>
      <c r="CE54" s="51">
        <v>25982</v>
      </c>
      <c r="CF54" s="153">
        <f>((CE54)*0.8)/1000</f>
        <v>20.785600000000002</v>
      </c>
      <c r="CG54" s="51"/>
      <c r="CH54" s="153">
        <f>(((CG54*3.8)*(0.8))/1000)</f>
        <v>0</v>
      </c>
      <c r="CI54" s="154">
        <f>IF(A54="","",IF(CF54=0,CH54,CF54))</f>
        <v>20.785600000000002</v>
      </c>
      <c r="CJ54" s="154">
        <f>IF(A54="","",(CK54/$AY$4))</f>
        <v>6837.2338625032799</v>
      </c>
      <c r="CK54" s="154">
        <f>IF(A54="","",IF(CE54="",(CG54*$AY$4),CE54))</f>
        <v>25982</v>
      </c>
      <c r="CL54" s="242">
        <f>CI54-AS54</f>
        <v>8.5600000000003007E-2</v>
      </c>
      <c r="CM54" s="153">
        <f>AV54-AW54</f>
        <v>4.4000000000000021</v>
      </c>
      <c r="CN54" s="155"/>
      <c r="CO54" s="199">
        <v>44322</v>
      </c>
      <c r="CP54" s="200">
        <v>0.72916666666666663</v>
      </c>
      <c r="CQ54" s="200">
        <v>0.77777777777777779</v>
      </c>
      <c r="CR54" s="201" t="s">
        <v>523</v>
      </c>
      <c r="CT54" s="228" t="s">
        <v>697</v>
      </c>
      <c r="CU54" s="228"/>
    </row>
    <row r="55" spans="1:99" s="1" customFormat="1" ht="13.8" thickBot="1" x14ac:dyDescent="0.3">
      <c r="A55" s="100">
        <v>7734</v>
      </c>
      <c r="B55" s="76" t="str">
        <f t="shared" si="1"/>
        <v>7734-300-2</v>
      </c>
      <c r="C55" s="77">
        <v>16</v>
      </c>
      <c r="D55" s="83" t="s">
        <v>335</v>
      </c>
      <c r="E55" s="83" t="s">
        <v>241</v>
      </c>
      <c r="F55" s="83"/>
      <c r="G55" s="83"/>
      <c r="H55" s="76"/>
      <c r="I55" s="76"/>
      <c r="J55" s="156"/>
      <c r="K55" s="156"/>
      <c r="L55" s="156"/>
      <c r="M55" s="157"/>
      <c r="N55" s="156"/>
      <c r="O55" s="158"/>
      <c r="P55" s="159"/>
      <c r="Q55" s="157"/>
      <c r="R55" s="157"/>
      <c r="S55" s="159"/>
      <c r="T55" s="159"/>
      <c r="U55" s="159"/>
      <c r="V55" s="160"/>
      <c r="W55" s="160"/>
      <c r="X55" s="161"/>
      <c r="Y55" s="162"/>
      <c r="Z55" s="162"/>
      <c r="AA55" s="159"/>
      <c r="AB55" s="159"/>
      <c r="AC55" s="157"/>
      <c r="AD55" s="157"/>
      <c r="AE55" s="161"/>
      <c r="AF55" s="80">
        <v>2</v>
      </c>
      <c r="AG55" s="81">
        <v>44323</v>
      </c>
      <c r="AH55" s="82" t="s">
        <v>272</v>
      </c>
      <c r="AI55" s="83" t="s">
        <v>330</v>
      </c>
      <c r="AJ55" s="83" t="s">
        <v>244</v>
      </c>
      <c r="AK55" s="84">
        <v>9.375E-2</v>
      </c>
      <c r="AL55" s="84">
        <v>0.11319444444444444</v>
      </c>
      <c r="AM55" s="84">
        <v>0.23124999999999998</v>
      </c>
      <c r="AN55" s="84">
        <v>0.24652777777777779</v>
      </c>
      <c r="AO55" s="163">
        <f>IF(AN55&lt;AK55,(AN55+1)-AK55,AN55-AK55)</f>
        <v>0.15277777777777779</v>
      </c>
      <c r="AP55" s="163">
        <f>IF(AM55&lt;AL55,(AM55+1)-AL55,AM55-AL55)</f>
        <v>0.11805555555555554</v>
      </c>
      <c r="AQ55" s="164">
        <f>IF(AP55&lt;&gt;0,1,"")</f>
        <v>1</v>
      </c>
      <c r="AR55" s="87">
        <f>IF(AK55&lt;&gt;0,AK55-(6/24)+1440,"")</f>
        <v>1439.84375</v>
      </c>
      <c r="AS55" s="254">
        <v>0</v>
      </c>
      <c r="AT55" s="165"/>
      <c r="AU55" s="165"/>
      <c r="AV55" s="88">
        <v>21.5</v>
      </c>
      <c r="AW55" s="88">
        <v>7.6</v>
      </c>
      <c r="AX55" s="90" t="s">
        <v>368</v>
      </c>
      <c r="AY55" s="89">
        <f>AX55*0.0004536</f>
        <v>38.0157624</v>
      </c>
      <c r="AZ55" s="88"/>
      <c r="BA55" s="92"/>
      <c r="BB55" s="92"/>
      <c r="BC55" s="80"/>
      <c r="BD55" s="93"/>
      <c r="BE55" s="93"/>
      <c r="BF55" s="93"/>
      <c r="BG55" s="93"/>
      <c r="BH55" s="94"/>
      <c r="BI55" s="94"/>
      <c r="BJ55" s="94"/>
      <c r="BK55" s="95"/>
      <c r="BL55" s="96"/>
      <c r="BM55" s="96"/>
      <c r="BN55" s="96"/>
      <c r="BO55" s="97"/>
      <c r="BP55" s="98"/>
      <c r="BQ55" s="97"/>
      <c r="BR55" s="76"/>
      <c r="BS55" s="76"/>
      <c r="BT55" s="76"/>
      <c r="BU55" s="76"/>
      <c r="BV55" s="76"/>
      <c r="BW55" s="76"/>
      <c r="BX55" s="76"/>
      <c r="BY55" s="76"/>
      <c r="BZ55" s="76"/>
      <c r="CA55" s="76"/>
      <c r="CB55" s="76"/>
      <c r="CC55" s="76"/>
      <c r="CD55" s="212">
        <v>37.109000000000002</v>
      </c>
      <c r="CE55" s="76"/>
      <c r="CF55" s="166">
        <f>((CE55)*0.8)/1000</f>
        <v>0</v>
      </c>
      <c r="CG55" s="76"/>
      <c r="CH55" s="166">
        <f>(((CG55*3.8)*(0.8))/1000)</f>
        <v>0</v>
      </c>
      <c r="CI55" s="167">
        <f>IF(A55="","",IF(CF55=0,CH55,CF55))</f>
        <v>0</v>
      </c>
      <c r="CJ55" s="167">
        <f>IF(A55="","",(CK55/$AY$4))</f>
        <v>0</v>
      </c>
      <c r="CK55" s="167">
        <f>IF(A55="","",IF(CE55="",(CG55*$AY$4),CE55))</f>
        <v>0</v>
      </c>
      <c r="CL55" s="99">
        <f>CI55-AS55</f>
        <v>0</v>
      </c>
      <c r="CM55" s="166">
        <f>AV55-AW55</f>
        <v>13.9</v>
      </c>
      <c r="CN55" s="168" t="s">
        <v>442</v>
      </c>
      <c r="CO55" s="81"/>
      <c r="CP55" s="192"/>
      <c r="CQ55" s="192"/>
      <c r="CR55" s="169"/>
      <c r="CT55" s="83" t="s">
        <v>697</v>
      </c>
      <c r="CU55" s="76"/>
    </row>
    <row r="56" spans="1:99" s="1" customFormat="1" ht="13.8" hidden="1" thickBot="1" x14ac:dyDescent="0.3">
      <c r="A56" s="100"/>
      <c r="B56" s="76" t="str">
        <f t="shared" si="1"/>
        <v/>
      </c>
      <c r="C56" s="77"/>
      <c r="D56" s="83"/>
      <c r="E56" s="83"/>
      <c r="F56" s="83"/>
      <c r="G56" s="83"/>
      <c r="H56" s="76"/>
      <c r="I56" s="76"/>
      <c r="J56" s="156"/>
      <c r="K56" s="156"/>
      <c r="L56" s="156"/>
      <c r="M56" s="157"/>
      <c r="N56" s="156"/>
      <c r="O56" s="158"/>
      <c r="P56" s="159"/>
      <c r="Q56" s="157"/>
      <c r="R56" s="157"/>
      <c r="S56" s="159"/>
      <c r="T56" s="159"/>
      <c r="U56" s="159"/>
      <c r="V56" s="160"/>
      <c r="W56" s="160"/>
      <c r="X56" s="161"/>
      <c r="Y56" s="162"/>
      <c r="Z56" s="162"/>
      <c r="AA56" s="159"/>
      <c r="AB56" s="159"/>
      <c r="AC56" s="157"/>
      <c r="AD56" s="157"/>
      <c r="AE56" s="161"/>
      <c r="AF56" s="80">
        <v>3</v>
      </c>
      <c r="AG56" s="81"/>
      <c r="AH56" s="82"/>
      <c r="AI56" s="83"/>
      <c r="AJ56" s="83"/>
      <c r="AK56" s="84"/>
      <c r="AL56" s="84"/>
      <c r="AM56" s="84"/>
      <c r="AN56" s="84"/>
      <c r="AO56" s="243">
        <f>IF(AN56&lt;AK56,(AN56+1)-AK56,AN56-AK56)</f>
        <v>0</v>
      </c>
      <c r="AP56" s="163">
        <f>IF(AM56&lt;AL56,(AM56+1)-AL56,AM56-AL56)</f>
        <v>0</v>
      </c>
      <c r="AQ56" s="164" t="str">
        <f>IF(AP56&lt;&gt;0,1,"")</f>
        <v/>
      </c>
      <c r="AR56" s="87" t="str">
        <f>IF(AK56&lt;&gt;0,AK56-(6/24)+1440,"")</f>
        <v/>
      </c>
      <c r="AS56" s="88"/>
      <c r="AT56" s="89"/>
      <c r="AU56" s="89"/>
      <c r="AV56" s="88"/>
      <c r="AW56" s="88"/>
      <c r="AX56" s="90"/>
      <c r="AY56" s="89">
        <f>AX56*0.0004536</f>
        <v>0</v>
      </c>
      <c r="AZ56" s="88"/>
      <c r="BA56" s="92"/>
      <c r="BB56" s="92"/>
      <c r="BC56" s="80"/>
      <c r="BD56" s="93"/>
      <c r="BE56" s="93"/>
      <c r="BF56" s="93"/>
      <c r="BG56" s="93"/>
      <c r="BH56" s="94"/>
      <c r="BI56" s="94"/>
      <c r="BJ56" s="94"/>
      <c r="BK56" s="95"/>
      <c r="BL56" s="96"/>
      <c r="BM56" s="96"/>
      <c r="BN56" s="96"/>
      <c r="BO56" s="97"/>
      <c r="BP56" s="98"/>
      <c r="BQ56" s="97"/>
      <c r="BR56" s="76"/>
      <c r="BS56" s="76"/>
      <c r="BT56" s="76"/>
      <c r="BU56" s="76"/>
      <c r="BV56" s="76"/>
      <c r="BW56" s="76"/>
      <c r="BX56" s="76"/>
      <c r="BY56" s="76"/>
      <c r="BZ56" s="76"/>
      <c r="CA56" s="76"/>
      <c r="CB56" s="76"/>
      <c r="CC56" s="76"/>
      <c r="CD56" s="212"/>
      <c r="CE56" s="76"/>
      <c r="CF56" s="166">
        <f>((CE56)*0.8)/1000</f>
        <v>0</v>
      </c>
      <c r="CG56" s="76"/>
      <c r="CH56" s="166">
        <f>(((CG56*3.8)*(0.8))/1000)</f>
        <v>0</v>
      </c>
      <c r="CI56" s="167" t="str">
        <f>IF(A56="","",IF(CF56=0,CH56,CF56))</f>
        <v/>
      </c>
      <c r="CJ56" s="167" t="str">
        <f>IF(A56="","",(CK56/$AY$4))</f>
        <v/>
      </c>
      <c r="CK56" s="167" t="str">
        <f>IF(A56="","",IF(CE56="",(CG56*$AY$4),CE56))</f>
        <v/>
      </c>
      <c r="CL56" s="99"/>
      <c r="CM56" s="166">
        <f>AV56-AW56</f>
        <v>0</v>
      </c>
      <c r="CN56" s="168"/>
      <c r="CO56" s="81"/>
      <c r="CP56" s="192"/>
      <c r="CQ56" s="192"/>
      <c r="CR56" s="169"/>
      <c r="CT56" s="83"/>
      <c r="CU56" s="101"/>
    </row>
    <row r="57" spans="1:99" s="1" customFormat="1" ht="13.8" hidden="1" thickBot="1" x14ac:dyDescent="0.3">
      <c r="A57" s="100"/>
      <c r="B57" s="76" t="str">
        <f t="shared" si="1"/>
        <v/>
      </c>
      <c r="C57" s="77"/>
      <c r="D57" s="83"/>
      <c r="E57" s="83"/>
      <c r="F57" s="83"/>
      <c r="G57" s="83"/>
      <c r="H57" s="76"/>
      <c r="I57" s="76"/>
      <c r="J57" s="156"/>
      <c r="K57" s="156"/>
      <c r="L57" s="156"/>
      <c r="M57" s="157"/>
      <c r="N57" s="156"/>
      <c r="O57" s="158"/>
      <c r="P57" s="159"/>
      <c r="Q57" s="157"/>
      <c r="R57" s="157"/>
      <c r="S57" s="159"/>
      <c r="T57" s="159"/>
      <c r="U57" s="159"/>
      <c r="V57" s="160"/>
      <c r="W57" s="160"/>
      <c r="X57" s="161"/>
      <c r="Y57" s="162"/>
      <c r="Z57" s="162"/>
      <c r="AA57" s="159"/>
      <c r="AB57" s="159"/>
      <c r="AC57" s="157"/>
      <c r="AD57" s="157"/>
      <c r="AE57" s="161"/>
      <c r="AF57" s="102">
        <v>4</v>
      </c>
      <c r="AG57" s="103"/>
      <c r="AH57" s="104"/>
      <c r="AI57" s="107"/>
      <c r="AJ57" s="106"/>
      <c r="AK57" s="107"/>
      <c r="AL57" s="107"/>
      <c r="AM57" s="107"/>
      <c r="AN57" s="107"/>
      <c r="AO57" s="170">
        <f>IF(AN57&lt;AK57,(AN57+1)-AK57,AN57-AK57)</f>
        <v>0</v>
      </c>
      <c r="AP57" s="170">
        <f>IF(AM57&lt;AL57,(AM57+1)-AL57,AM57-AL57)</f>
        <v>0</v>
      </c>
      <c r="AQ57" s="171" t="str">
        <f>IF(AP57&lt;&gt;0,1,"")</f>
        <v/>
      </c>
      <c r="AR57" s="110" t="str">
        <f>IF(AK57&lt;&gt;0,AK57-(6/24)+1440,"")</f>
        <v/>
      </c>
      <c r="AS57" s="111"/>
      <c r="AT57" s="112"/>
      <c r="AU57" s="112"/>
      <c r="AV57" s="111"/>
      <c r="AW57" s="111"/>
      <c r="AX57" s="113"/>
      <c r="AY57" s="112">
        <f>AX57*0.0004536</f>
        <v>0</v>
      </c>
      <c r="AZ57" s="111"/>
      <c r="BA57" s="115"/>
      <c r="BB57" s="115"/>
      <c r="BC57" s="102"/>
      <c r="BD57" s="116"/>
      <c r="BE57" s="116"/>
      <c r="BF57" s="116"/>
      <c r="BG57" s="116"/>
      <c r="BH57" s="117"/>
      <c r="BI57" s="117"/>
      <c r="BJ57" s="117"/>
      <c r="BK57" s="118"/>
      <c r="BL57" s="119"/>
      <c r="BM57" s="119"/>
      <c r="BN57" s="119"/>
      <c r="BO57" s="120"/>
      <c r="BP57" s="121"/>
      <c r="BQ57" s="120"/>
      <c r="BR57" s="122"/>
      <c r="BS57" s="122"/>
      <c r="BT57" s="122"/>
      <c r="BU57" s="122"/>
      <c r="BV57" s="122"/>
      <c r="BW57" s="122"/>
      <c r="BX57" s="122"/>
      <c r="BY57" s="122"/>
      <c r="BZ57" s="122"/>
      <c r="CA57" s="122"/>
      <c r="CB57" s="122"/>
      <c r="CC57" s="122"/>
      <c r="CD57" s="213"/>
      <c r="CE57" s="122"/>
      <c r="CF57" s="172">
        <f>((CE57)*0.8)/1000</f>
        <v>0</v>
      </c>
      <c r="CG57" s="122"/>
      <c r="CH57" s="172">
        <f>(((CG57*3.8)*(0.8))/1000)</f>
        <v>0</v>
      </c>
      <c r="CI57" s="173" t="str">
        <f>IF(A57="","",IF(CF57=0,CH57,CF57))</f>
        <v/>
      </c>
      <c r="CJ57" s="173" t="str">
        <f>IF(A57="","",(CK57/$AY$4))</f>
        <v/>
      </c>
      <c r="CK57" s="173" t="str">
        <f>IF(A57="","",IF(CE57="",(CG57*$AY$4),CE57))</f>
        <v/>
      </c>
      <c r="CL57" s="123"/>
      <c r="CM57" s="172">
        <f>AV57-AW57</f>
        <v>0</v>
      </c>
      <c r="CN57" s="122"/>
      <c r="CO57" s="202"/>
      <c r="CP57" s="203"/>
      <c r="CQ57" s="203"/>
      <c r="CR57" s="204"/>
      <c r="CT57" s="76"/>
      <c r="CU57" s="76"/>
    </row>
    <row r="58" spans="1:99" s="1" customFormat="1" ht="13.8" hidden="1" thickBot="1" x14ac:dyDescent="0.3">
      <c r="A58" s="124"/>
      <c r="B58" s="125" t="str">
        <f t="shared" si="1"/>
        <v/>
      </c>
      <c r="C58" s="126"/>
      <c r="D58" s="127"/>
      <c r="E58" s="127"/>
      <c r="F58" s="127"/>
      <c r="G58" s="127"/>
      <c r="H58" s="127"/>
      <c r="I58" s="128"/>
      <c r="J58" s="174"/>
      <c r="K58" s="174"/>
      <c r="L58" s="174"/>
      <c r="M58" s="175"/>
      <c r="N58" s="174"/>
      <c r="O58" s="176"/>
      <c r="P58" s="177"/>
      <c r="Q58" s="175"/>
      <c r="R58" s="175"/>
      <c r="S58" s="177"/>
      <c r="T58" s="177"/>
      <c r="U58" s="177"/>
      <c r="V58" s="178"/>
      <c r="W58" s="178"/>
      <c r="X58" s="179"/>
      <c r="Y58" s="180"/>
      <c r="Z58" s="180"/>
      <c r="AA58" s="177"/>
      <c r="AB58" s="177"/>
      <c r="AC58" s="175"/>
      <c r="AD58" s="175"/>
      <c r="AE58" s="181"/>
      <c r="AF58" s="238" t="s">
        <v>141</v>
      </c>
      <c r="AG58" s="239"/>
      <c r="AH58" s="182"/>
      <c r="AI58" s="132"/>
      <c r="AJ58" s="132"/>
      <c r="AK58" s="132"/>
      <c r="AL58" s="132"/>
      <c r="AM58" s="132"/>
      <c r="AN58" s="133"/>
      <c r="AO58" s="133">
        <f>SUM(AO54:AO57)</f>
        <v>0.21180555555555547</v>
      </c>
      <c r="AP58" s="133">
        <f>SUM(AP54:AP57)</f>
        <v>0.15277777777777776</v>
      </c>
      <c r="AQ58" s="134">
        <f>SUM(AQ54:AQ57)</f>
        <v>2</v>
      </c>
      <c r="AR58" s="134"/>
      <c r="AS58" s="135"/>
      <c r="AT58" s="135"/>
      <c r="AU58" s="135"/>
      <c r="AV58" s="135"/>
      <c r="AW58" s="135"/>
      <c r="AX58" s="136"/>
      <c r="AY58" s="135"/>
      <c r="AZ58" s="183"/>
      <c r="BA58" s="184"/>
      <c r="BB58" s="184"/>
      <c r="BC58" s="185"/>
      <c r="BD58" s="185"/>
      <c r="BE58" s="185"/>
      <c r="BF58" s="186"/>
      <c r="BG58" s="186"/>
      <c r="BH58" s="186"/>
      <c r="BI58" s="186"/>
      <c r="BJ58" s="186"/>
      <c r="BK58" s="187"/>
      <c r="BL58" s="187"/>
      <c r="BM58" s="187"/>
      <c r="BN58" s="187"/>
      <c r="BO58" s="188"/>
      <c r="BP58" s="188"/>
      <c r="BQ58" s="188"/>
      <c r="BR58" s="189"/>
      <c r="BS58" s="189"/>
      <c r="BT58" s="189"/>
      <c r="BU58" s="189"/>
      <c r="BV58" s="189"/>
      <c r="BW58" s="189"/>
      <c r="BX58" s="189"/>
      <c r="BY58" s="189"/>
      <c r="BZ58" s="189"/>
      <c r="CA58" s="189"/>
      <c r="CB58" s="189"/>
      <c r="CC58" s="189"/>
      <c r="CD58" s="214"/>
      <c r="CE58" s="132"/>
      <c r="CF58" s="135"/>
      <c r="CG58" s="132"/>
      <c r="CH58" s="135">
        <f>SUM(CH54:CH57)</f>
        <v>0</v>
      </c>
      <c r="CI58" s="190">
        <f>SUM(CI54:CI57)</f>
        <v>20.785600000000002</v>
      </c>
      <c r="CJ58" s="190">
        <f>SUM(CJ54:CJ57)</f>
        <v>6837.2338625032799</v>
      </c>
      <c r="CK58" s="190">
        <f>SUM(CK54:CK57)</f>
        <v>25982</v>
      </c>
      <c r="CL58" s="191"/>
      <c r="CM58" s="135">
        <f>SUM(CM54:CM57)</f>
        <v>18.300000000000004</v>
      </c>
      <c r="CN58" s="132"/>
      <c r="CO58" s="132"/>
      <c r="CP58" s="132"/>
      <c r="CQ58" s="132"/>
      <c r="CR58" s="141"/>
      <c r="CT58" s="214"/>
      <c r="CU58" s="214"/>
    </row>
    <row r="59" spans="1:99" s="1" customFormat="1" x14ac:dyDescent="0.25">
      <c r="A59" s="100">
        <v>7735</v>
      </c>
      <c r="B59" s="76" t="str">
        <f t="shared" si="1"/>
        <v>7735-301-1</v>
      </c>
      <c r="C59" s="52">
        <v>16</v>
      </c>
      <c r="D59" s="83" t="s">
        <v>309</v>
      </c>
      <c r="E59" s="83" t="s">
        <v>219</v>
      </c>
      <c r="F59" s="83"/>
      <c r="G59" s="83"/>
      <c r="H59" s="53"/>
      <c r="I59" s="70"/>
      <c r="J59" s="142"/>
      <c r="K59" s="142"/>
      <c r="L59" s="142"/>
      <c r="M59" s="143"/>
      <c r="N59" s="142"/>
      <c r="O59" s="144"/>
      <c r="P59" s="145"/>
      <c r="Q59" s="143"/>
      <c r="R59" s="143"/>
      <c r="S59" s="145"/>
      <c r="T59" s="145"/>
      <c r="U59" s="145"/>
      <c r="V59" s="146"/>
      <c r="W59" s="146"/>
      <c r="X59" s="147"/>
      <c r="Y59" s="146"/>
      <c r="Z59" s="146"/>
      <c r="AA59" s="145"/>
      <c r="AB59" s="145"/>
      <c r="AC59" s="143"/>
      <c r="AD59" s="143"/>
      <c r="AE59" s="147"/>
      <c r="AF59" s="56">
        <v>1</v>
      </c>
      <c r="AG59" s="81">
        <v>44323</v>
      </c>
      <c r="AH59" s="148" t="s">
        <v>329</v>
      </c>
      <c r="AI59" s="53" t="s">
        <v>244</v>
      </c>
      <c r="AJ59" s="53" t="s">
        <v>330</v>
      </c>
      <c r="AK59" s="149">
        <v>0.2951388888888889</v>
      </c>
      <c r="AL59" s="84">
        <v>0.30902777777777779</v>
      </c>
      <c r="AM59" s="84">
        <v>0.4201388888888889</v>
      </c>
      <c r="AN59" s="149">
        <v>0.4236111111111111</v>
      </c>
      <c r="AO59" s="150">
        <f>IF(AN59&lt;AK59,(AN59+1)-AK59,AN59-AK59)</f>
        <v>0.12847222222222221</v>
      </c>
      <c r="AP59" s="150">
        <f>IF(AM59&lt;AL59,(AM59+1)-AL59,AM59-AL59)</f>
        <v>0.1111111111111111</v>
      </c>
      <c r="AQ59" s="151">
        <f>IF(AP59&lt;&gt;0,1,"")</f>
        <v>1</v>
      </c>
      <c r="AR59" s="63">
        <f>IF(AK59&lt;&gt;0,AK59-(6/24)+1440,"")</f>
        <v>1440.0451388888889</v>
      </c>
      <c r="AS59" s="66">
        <v>14.5</v>
      </c>
      <c r="AT59" s="152"/>
      <c r="AU59" s="152"/>
      <c r="AV59" s="66">
        <v>21.8</v>
      </c>
      <c r="AW59" s="88">
        <v>8.1999999999999993</v>
      </c>
      <c r="AX59" s="51">
        <v>96215</v>
      </c>
      <c r="AY59" s="65">
        <f>AX59*0.0004536</f>
        <v>43.643124</v>
      </c>
      <c r="AZ59" s="66"/>
      <c r="BA59" s="68"/>
      <c r="BB59" s="68"/>
      <c r="BC59" s="69"/>
      <c r="BD59" s="70"/>
      <c r="BE59" s="70"/>
      <c r="BF59" s="70"/>
      <c r="BG59" s="70"/>
      <c r="BH59" s="71"/>
      <c r="BI59" s="71"/>
      <c r="BJ59" s="71"/>
      <c r="BK59" s="72"/>
      <c r="BL59" s="73"/>
      <c r="BM59" s="73"/>
      <c r="BN59" s="73"/>
      <c r="BO59" s="74"/>
      <c r="BP59" s="75"/>
      <c r="BQ59" s="74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215">
        <v>40.259</v>
      </c>
      <c r="CE59" s="51"/>
      <c r="CF59" s="153">
        <f>((CE59)*0.8)/1000</f>
        <v>0</v>
      </c>
      <c r="CG59" s="51">
        <v>4778</v>
      </c>
      <c r="CH59" s="153">
        <f>(((CG59*3.8)*(0.8))/1000)</f>
        <v>14.525119999999999</v>
      </c>
      <c r="CI59" s="154">
        <f>IF(A59="","",IF(CF59=0,CH59,CF59))</f>
        <v>14.525119999999999</v>
      </c>
      <c r="CJ59" s="154">
        <f>IF(A59="","",(CK59/$AY$4))</f>
        <v>4778</v>
      </c>
      <c r="CK59" s="154">
        <f>IF(A59="","",IF(CE59="",(CG59*$AY$4),CE59))</f>
        <v>18156.757322697245</v>
      </c>
      <c r="CL59" s="242">
        <f>CI59-AS59</f>
        <v>2.5119999999999365E-2</v>
      </c>
      <c r="CM59" s="153">
        <f>AV59-AW59</f>
        <v>13.600000000000001</v>
      </c>
      <c r="CN59" s="155" t="s">
        <v>142</v>
      </c>
      <c r="CO59" s="199"/>
      <c r="CP59" s="200"/>
      <c r="CQ59" s="200"/>
      <c r="CR59" s="201"/>
      <c r="CT59" s="228" t="s">
        <v>697</v>
      </c>
      <c r="CU59" s="228"/>
    </row>
    <row r="60" spans="1:99" s="1" customFormat="1" ht="13.8" thickBot="1" x14ac:dyDescent="0.3">
      <c r="A60" s="100">
        <v>7735</v>
      </c>
      <c r="B60" s="76" t="str">
        <f t="shared" si="1"/>
        <v>7735-301-2</v>
      </c>
      <c r="C60" s="77">
        <v>16</v>
      </c>
      <c r="D60" s="83" t="s">
        <v>309</v>
      </c>
      <c r="E60" s="83" t="s">
        <v>219</v>
      </c>
      <c r="F60" s="83"/>
      <c r="G60" s="83"/>
      <c r="H60" s="76"/>
      <c r="I60" s="76"/>
      <c r="J60" s="156"/>
      <c r="K60" s="156"/>
      <c r="L60" s="156"/>
      <c r="M60" s="157"/>
      <c r="N60" s="156"/>
      <c r="O60" s="158"/>
      <c r="P60" s="159"/>
      <c r="Q60" s="157"/>
      <c r="R60" s="157"/>
      <c r="S60" s="159"/>
      <c r="T60" s="159"/>
      <c r="U60" s="159"/>
      <c r="V60" s="160"/>
      <c r="W60" s="160"/>
      <c r="X60" s="161"/>
      <c r="Y60" s="162"/>
      <c r="Z60" s="162"/>
      <c r="AA60" s="159"/>
      <c r="AB60" s="159"/>
      <c r="AC60" s="157"/>
      <c r="AD60" s="157"/>
      <c r="AE60" s="161"/>
      <c r="AF60" s="80">
        <v>2</v>
      </c>
      <c r="AG60" s="81">
        <v>44323</v>
      </c>
      <c r="AH60" s="82" t="s">
        <v>329</v>
      </c>
      <c r="AI60" s="83" t="s">
        <v>330</v>
      </c>
      <c r="AJ60" s="83" t="s">
        <v>209</v>
      </c>
      <c r="AK60" s="84">
        <v>0.46527777777777773</v>
      </c>
      <c r="AL60" s="84">
        <v>0.46875</v>
      </c>
      <c r="AM60" s="84">
        <v>0.51041666666666663</v>
      </c>
      <c r="AN60" s="84">
        <v>0.51736111111111105</v>
      </c>
      <c r="AO60" s="163">
        <f>IF(AN60&lt;AK60,(AN60+1)-AK60,AN60-AK60)</f>
        <v>5.2083333333333315E-2</v>
      </c>
      <c r="AP60" s="163">
        <f>IF(AM60&lt;AL60,(AM60+1)-AL60,AM60-AL60)</f>
        <v>4.166666666666663E-2</v>
      </c>
      <c r="AQ60" s="164">
        <f>IF(AP60&lt;&gt;0,1,"")</f>
        <v>1</v>
      </c>
      <c r="AR60" s="87">
        <f>IF(AK60&lt;&gt;0,AK60-(6/24)+1440,"")</f>
        <v>1440.2152777777778</v>
      </c>
      <c r="AS60" s="88">
        <v>3.1</v>
      </c>
      <c r="AT60" s="165"/>
      <c r="AU60" s="165"/>
      <c r="AV60" s="88">
        <v>11.1</v>
      </c>
      <c r="AW60" s="88">
        <v>7.1</v>
      </c>
      <c r="AX60" s="90" t="s">
        <v>367</v>
      </c>
      <c r="AY60" s="89">
        <f>AX60*0.0004536</f>
        <v>19.567396800000001</v>
      </c>
      <c r="AZ60" s="88"/>
      <c r="BA60" s="92"/>
      <c r="BB60" s="92"/>
      <c r="BC60" s="80"/>
      <c r="BD60" s="93"/>
      <c r="BE60" s="93"/>
      <c r="BF60" s="93"/>
      <c r="BG60" s="93"/>
      <c r="BH60" s="94"/>
      <c r="BI60" s="94"/>
      <c r="BJ60" s="94"/>
      <c r="BK60" s="95"/>
      <c r="BL60" s="96"/>
      <c r="BM60" s="96"/>
      <c r="BN60" s="96"/>
      <c r="BO60" s="97"/>
      <c r="BP60" s="98"/>
      <c r="BQ60" s="97"/>
      <c r="BR60" s="76"/>
      <c r="BS60" s="76"/>
      <c r="BT60" s="76"/>
      <c r="BU60" s="76"/>
      <c r="BV60" s="76"/>
      <c r="BW60" s="76"/>
      <c r="BX60" s="76"/>
      <c r="BY60" s="76"/>
      <c r="BZ60" s="76"/>
      <c r="CA60" s="76"/>
      <c r="CB60" s="76"/>
      <c r="CC60" s="76"/>
      <c r="CD60" s="212">
        <v>18.693000000000001</v>
      </c>
      <c r="CE60" s="76">
        <v>3871</v>
      </c>
      <c r="CF60" s="166">
        <f>((CE60)*0.8)/1000</f>
        <v>3.0968</v>
      </c>
      <c r="CG60" s="76"/>
      <c r="CH60" s="166">
        <f>(((CG60*3.8)*(0.8))/1000)</f>
        <v>0</v>
      </c>
      <c r="CI60" s="167">
        <f>IF(A60="","",IF(CF60=0,CH60,CF60))</f>
        <v>3.0968</v>
      </c>
      <c r="CJ60" s="167">
        <f>IF(A60="","",(CK60/$AY$4))</f>
        <v>1018.6641629493571</v>
      </c>
      <c r="CK60" s="167">
        <f>IF(A60="","",IF(CE60="",(CG60*$AY$4),CE60))</f>
        <v>3871</v>
      </c>
      <c r="CL60" s="99">
        <f>CI60-AS60</f>
        <v>-3.2000000000000917E-3</v>
      </c>
      <c r="CM60" s="166">
        <f>AV60-AW60</f>
        <v>4</v>
      </c>
      <c r="CN60" s="168"/>
      <c r="CO60" s="81">
        <v>44323</v>
      </c>
      <c r="CP60" s="192">
        <v>0.30555555555555552</v>
      </c>
      <c r="CQ60" s="192">
        <v>0.34027777777777773</v>
      </c>
      <c r="CR60" s="169" t="s">
        <v>522</v>
      </c>
      <c r="CT60" s="83" t="s">
        <v>697</v>
      </c>
      <c r="CU60" s="76"/>
    </row>
    <row r="61" spans="1:99" s="1" customFormat="1" ht="13.8" hidden="1" thickBot="1" x14ac:dyDescent="0.3">
      <c r="A61" s="100"/>
      <c r="B61" s="76" t="str">
        <f t="shared" si="1"/>
        <v/>
      </c>
      <c r="C61" s="77"/>
      <c r="D61" s="83"/>
      <c r="E61" s="83"/>
      <c r="F61" s="83"/>
      <c r="G61" s="83"/>
      <c r="H61" s="76"/>
      <c r="I61" s="76"/>
      <c r="J61" s="156"/>
      <c r="K61" s="156"/>
      <c r="L61" s="156"/>
      <c r="M61" s="157"/>
      <c r="N61" s="156"/>
      <c r="O61" s="158"/>
      <c r="P61" s="159"/>
      <c r="Q61" s="157"/>
      <c r="R61" s="157"/>
      <c r="S61" s="159"/>
      <c r="T61" s="159"/>
      <c r="U61" s="159"/>
      <c r="V61" s="160"/>
      <c r="W61" s="160"/>
      <c r="X61" s="161"/>
      <c r="Y61" s="162"/>
      <c r="Z61" s="162"/>
      <c r="AA61" s="159"/>
      <c r="AB61" s="159"/>
      <c r="AC61" s="157"/>
      <c r="AD61" s="157"/>
      <c r="AE61" s="161"/>
      <c r="AF61" s="80">
        <v>3</v>
      </c>
      <c r="AG61" s="81"/>
      <c r="AH61" s="82"/>
      <c r="AI61" s="83"/>
      <c r="AJ61" s="83"/>
      <c r="AK61" s="84"/>
      <c r="AL61" s="84"/>
      <c r="AM61" s="84"/>
      <c r="AN61" s="84"/>
      <c r="AO61" s="243">
        <f>IF(AN61&lt;AK61,(AN61+1)-AK61,AN61-AK61)</f>
        <v>0</v>
      </c>
      <c r="AP61" s="163">
        <f>IF(AM61&lt;AL61,(AM61+1)-AL61,AM61-AL61)</f>
        <v>0</v>
      </c>
      <c r="AQ61" s="164" t="str">
        <f>IF(AP61&lt;&gt;0,1,"")</f>
        <v/>
      </c>
      <c r="AR61" s="87" t="str">
        <f>IF(AK61&lt;&gt;0,AK61-(6/24)+1440,"")</f>
        <v/>
      </c>
      <c r="AS61" s="88"/>
      <c r="AT61" s="89"/>
      <c r="AU61" s="89"/>
      <c r="AV61" s="88"/>
      <c r="AW61" s="88"/>
      <c r="AX61" s="90"/>
      <c r="AY61" s="89">
        <f>AX61*0.0004536</f>
        <v>0</v>
      </c>
      <c r="AZ61" s="88"/>
      <c r="BA61" s="92"/>
      <c r="BB61" s="92"/>
      <c r="BC61" s="80"/>
      <c r="BD61" s="93"/>
      <c r="BE61" s="93"/>
      <c r="BF61" s="93"/>
      <c r="BG61" s="93"/>
      <c r="BH61" s="94"/>
      <c r="BI61" s="94"/>
      <c r="BJ61" s="94"/>
      <c r="BK61" s="95"/>
      <c r="BL61" s="96"/>
      <c r="BM61" s="96"/>
      <c r="BN61" s="96"/>
      <c r="BO61" s="97"/>
      <c r="BP61" s="98"/>
      <c r="BQ61" s="97"/>
      <c r="BR61" s="76"/>
      <c r="BS61" s="76"/>
      <c r="BT61" s="76"/>
      <c r="BU61" s="76"/>
      <c r="BV61" s="76"/>
      <c r="BW61" s="76"/>
      <c r="BX61" s="76"/>
      <c r="BY61" s="76"/>
      <c r="BZ61" s="76"/>
      <c r="CA61" s="76"/>
      <c r="CB61" s="76"/>
      <c r="CC61" s="76"/>
      <c r="CD61" s="212"/>
      <c r="CE61" s="76"/>
      <c r="CF61" s="166">
        <f>((CE61)*0.8)/1000</f>
        <v>0</v>
      </c>
      <c r="CG61" s="76"/>
      <c r="CH61" s="166">
        <f>(((CG61*3.8)*(0.8))/1000)</f>
        <v>0</v>
      </c>
      <c r="CI61" s="167" t="str">
        <f>IF(A61="","",IF(CF61=0,CH61,CF61))</f>
        <v/>
      </c>
      <c r="CJ61" s="167" t="str">
        <f>IF(A61="","",(CK61/$AY$4))</f>
        <v/>
      </c>
      <c r="CK61" s="167" t="str">
        <f>IF(A61="","",IF(CE61="",(CG61*$AY$4),CE61))</f>
        <v/>
      </c>
      <c r="CL61" s="99"/>
      <c r="CM61" s="166">
        <f>AV61-AW61</f>
        <v>0</v>
      </c>
      <c r="CN61" s="168"/>
      <c r="CO61" s="81"/>
      <c r="CP61" s="192"/>
      <c r="CQ61" s="192"/>
      <c r="CR61" s="169"/>
      <c r="CT61" s="83"/>
      <c r="CU61" s="101"/>
    </row>
    <row r="62" spans="1:99" s="1" customFormat="1" ht="13.8" hidden="1" thickBot="1" x14ac:dyDescent="0.3">
      <c r="A62" s="100"/>
      <c r="B62" s="76" t="str">
        <f t="shared" si="1"/>
        <v/>
      </c>
      <c r="C62" s="77"/>
      <c r="D62" s="83"/>
      <c r="E62" s="83"/>
      <c r="F62" s="83"/>
      <c r="G62" s="83"/>
      <c r="H62" s="76"/>
      <c r="I62" s="76"/>
      <c r="J62" s="156"/>
      <c r="K62" s="156"/>
      <c r="L62" s="156"/>
      <c r="M62" s="157"/>
      <c r="N62" s="156"/>
      <c r="O62" s="158"/>
      <c r="P62" s="159"/>
      <c r="Q62" s="157"/>
      <c r="R62" s="157"/>
      <c r="S62" s="159"/>
      <c r="T62" s="159"/>
      <c r="U62" s="159"/>
      <c r="V62" s="160"/>
      <c r="W62" s="160"/>
      <c r="X62" s="161"/>
      <c r="Y62" s="162"/>
      <c r="Z62" s="162"/>
      <c r="AA62" s="159"/>
      <c r="AB62" s="159"/>
      <c r="AC62" s="157"/>
      <c r="AD62" s="157"/>
      <c r="AE62" s="161"/>
      <c r="AF62" s="102">
        <v>4</v>
      </c>
      <c r="AG62" s="103"/>
      <c r="AH62" s="104"/>
      <c r="AI62" s="107"/>
      <c r="AJ62" s="106"/>
      <c r="AK62" s="107"/>
      <c r="AL62" s="107"/>
      <c r="AM62" s="107"/>
      <c r="AN62" s="107"/>
      <c r="AO62" s="170">
        <f>IF(AN62&lt;AK62,(AN62+1)-AK62,AN62-AK62)</f>
        <v>0</v>
      </c>
      <c r="AP62" s="170">
        <f>IF(AM62&lt;AL62,(AM62+1)-AL62,AM62-AL62)</f>
        <v>0</v>
      </c>
      <c r="AQ62" s="171" t="str">
        <f>IF(AP62&lt;&gt;0,1,"")</f>
        <v/>
      </c>
      <c r="AR62" s="110" t="str">
        <f>IF(AK62&lt;&gt;0,AK62-(6/24)+1440,"")</f>
        <v/>
      </c>
      <c r="AS62" s="111"/>
      <c r="AT62" s="112"/>
      <c r="AU62" s="112"/>
      <c r="AV62" s="111"/>
      <c r="AW62" s="111"/>
      <c r="AX62" s="113"/>
      <c r="AY62" s="112">
        <f>AX62*0.0004536</f>
        <v>0</v>
      </c>
      <c r="AZ62" s="111"/>
      <c r="BA62" s="115"/>
      <c r="BB62" s="115"/>
      <c r="BC62" s="102"/>
      <c r="BD62" s="116"/>
      <c r="BE62" s="116"/>
      <c r="BF62" s="116"/>
      <c r="BG62" s="116"/>
      <c r="BH62" s="117"/>
      <c r="BI62" s="117"/>
      <c r="BJ62" s="117"/>
      <c r="BK62" s="118"/>
      <c r="BL62" s="119"/>
      <c r="BM62" s="119"/>
      <c r="BN62" s="119"/>
      <c r="BO62" s="120"/>
      <c r="BP62" s="121"/>
      <c r="BQ62" s="120"/>
      <c r="BR62" s="122"/>
      <c r="BS62" s="122"/>
      <c r="BT62" s="122"/>
      <c r="BU62" s="122"/>
      <c r="BV62" s="122"/>
      <c r="BW62" s="122"/>
      <c r="BX62" s="122"/>
      <c r="BY62" s="122"/>
      <c r="BZ62" s="122"/>
      <c r="CA62" s="122"/>
      <c r="CB62" s="122"/>
      <c r="CC62" s="122"/>
      <c r="CD62" s="213"/>
      <c r="CE62" s="122"/>
      <c r="CF62" s="172">
        <f>((CE62)*0.8)/1000</f>
        <v>0</v>
      </c>
      <c r="CG62" s="122"/>
      <c r="CH62" s="172">
        <f>(((CG62*3.8)*(0.8))/1000)</f>
        <v>0</v>
      </c>
      <c r="CI62" s="173" t="str">
        <f>IF(A62="","",IF(CF62=0,CH62,CF62))</f>
        <v/>
      </c>
      <c r="CJ62" s="173" t="str">
        <f>IF(A62="","",(CK62/$AY$4))</f>
        <v/>
      </c>
      <c r="CK62" s="173" t="str">
        <f>IF(A62="","",IF(CE62="",(CG62*$AY$4),CE62))</f>
        <v/>
      </c>
      <c r="CL62" s="123"/>
      <c r="CM62" s="172">
        <f>AV62-AW62</f>
        <v>0</v>
      </c>
      <c r="CN62" s="122"/>
      <c r="CO62" s="202"/>
      <c r="CP62" s="203"/>
      <c r="CQ62" s="203"/>
      <c r="CR62" s="204"/>
      <c r="CT62" s="76"/>
      <c r="CU62" s="76"/>
    </row>
    <row r="63" spans="1:99" s="1" customFormat="1" ht="13.8" hidden="1" thickBot="1" x14ac:dyDescent="0.3">
      <c r="A63" s="124"/>
      <c r="B63" s="125" t="str">
        <f t="shared" si="1"/>
        <v/>
      </c>
      <c r="C63" s="126"/>
      <c r="D63" s="127"/>
      <c r="E63" s="127"/>
      <c r="F63" s="127"/>
      <c r="G63" s="127"/>
      <c r="H63" s="127"/>
      <c r="I63" s="128"/>
      <c r="J63" s="174"/>
      <c r="K63" s="174"/>
      <c r="L63" s="174"/>
      <c r="M63" s="175"/>
      <c r="N63" s="174"/>
      <c r="O63" s="176"/>
      <c r="P63" s="177"/>
      <c r="Q63" s="175"/>
      <c r="R63" s="175"/>
      <c r="S63" s="177"/>
      <c r="T63" s="177"/>
      <c r="U63" s="177"/>
      <c r="V63" s="178"/>
      <c r="W63" s="178"/>
      <c r="X63" s="179"/>
      <c r="Y63" s="180"/>
      <c r="Z63" s="180"/>
      <c r="AA63" s="177"/>
      <c r="AB63" s="177"/>
      <c r="AC63" s="175"/>
      <c r="AD63" s="175"/>
      <c r="AE63" s="181"/>
      <c r="AF63" s="238" t="s">
        <v>141</v>
      </c>
      <c r="AG63" s="239"/>
      <c r="AH63" s="182"/>
      <c r="AI63" s="132"/>
      <c r="AJ63" s="132"/>
      <c r="AK63" s="132"/>
      <c r="AL63" s="132"/>
      <c r="AM63" s="132"/>
      <c r="AN63" s="133"/>
      <c r="AO63" s="133">
        <f>SUM(AO59:AO62)</f>
        <v>0.18055555555555552</v>
      </c>
      <c r="AP63" s="133">
        <f>SUM(AP59:AP62)</f>
        <v>0.15277777777777773</v>
      </c>
      <c r="AQ63" s="134">
        <f>SUM(AQ59:AQ62)</f>
        <v>2</v>
      </c>
      <c r="AR63" s="134"/>
      <c r="AS63" s="135"/>
      <c r="AT63" s="135"/>
      <c r="AU63" s="135"/>
      <c r="AV63" s="135"/>
      <c r="AW63" s="135"/>
      <c r="AX63" s="136"/>
      <c r="AY63" s="135"/>
      <c r="AZ63" s="183"/>
      <c r="BA63" s="184"/>
      <c r="BB63" s="184"/>
      <c r="BC63" s="185"/>
      <c r="BD63" s="185"/>
      <c r="BE63" s="185"/>
      <c r="BF63" s="186"/>
      <c r="BG63" s="186"/>
      <c r="BH63" s="186"/>
      <c r="BI63" s="186"/>
      <c r="BJ63" s="186"/>
      <c r="BK63" s="187"/>
      <c r="BL63" s="187"/>
      <c r="BM63" s="187"/>
      <c r="BN63" s="187"/>
      <c r="BO63" s="188"/>
      <c r="BP63" s="188"/>
      <c r="BQ63" s="188"/>
      <c r="BR63" s="189"/>
      <c r="BS63" s="189"/>
      <c r="BT63" s="189"/>
      <c r="BU63" s="189"/>
      <c r="BV63" s="189"/>
      <c r="BW63" s="189"/>
      <c r="BX63" s="189"/>
      <c r="BY63" s="189"/>
      <c r="BZ63" s="189"/>
      <c r="CA63" s="189"/>
      <c r="CB63" s="189"/>
      <c r="CC63" s="189"/>
      <c r="CD63" s="214"/>
      <c r="CE63" s="132"/>
      <c r="CF63" s="135"/>
      <c r="CG63" s="132"/>
      <c r="CH63" s="135">
        <f>SUM(CH59:CH62)</f>
        <v>14.525119999999999</v>
      </c>
      <c r="CI63" s="190">
        <f>SUM(CI59:CI62)</f>
        <v>17.621919999999999</v>
      </c>
      <c r="CJ63" s="190">
        <f>SUM(CJ59:CJ62)</f>
        <v>5796.664162949357</v>
      </c>
      <c r="CK63" s="190">
        <f>SUM(CK59:CK62)</f>
        <v>22027.757322697245</v>
      </c>
      <c r="CL63" s="191"/>
      <c r="CM63" s="135">
        <f>SUM(CM59:CM62)</f>
        <v>17.600000000000001</v>
      </c>
      <c r="CN63" s="132"/>
      <c r="CO63" s="132"/>
      <c r="CP63" s="132"/>
      <c r="CQ63" s="132"/>
      <c r="CR63" s="141"/>
      <c r="CT63" s="214"/>
      <c r="CU63" s="214"/>
    </row>
    <row r="64" spans="1:99" s="1" customFormat="1" x14ac:dyDescent="0.25">
      <c r="A64" s="100">
        <v>7736</v>
      </c>
      <c r="B64" s="76" t="str">
        <f t="shared" si="1"/>
        <v>7736-300-1</v>
      </c>
      <c r="C64" s="52">
        <v>19</v>
      </c>
      <c r="D64" s="83" t="s">
        <v>218</v>
      </c>
      <c r="E64" s="83" t="s">
        <v>323</v>
      </c>
      <c r="F64" s="83" t="s">
        <v>443</v>
      </c>
      <c r="G64" s="83" t="s">
        <v>444</v>
      </c>
      <c r="H64" s="53"/>
      <c r="I64" s="70"/>
      <c r="J64" s="142"/>
      <c r="K64" s="142"/>
      <c r="L64" s="142"/>
      <c r="M64" s="143"/>
      <c r="N64" s="142"/>
      <c r="O64" s="144"/>
      <c r="P64" s="145"/>
      <c r="Q64" s="143"/>
      <c r="R64" s="143"/>
      <c r="S64" s="145"/>
      <c r="T64" s="145"/>
      <c r="U64" s="145"/>
      <c r="V64" s="146"/>
      <c r="W64" s="146"/>
      <c r="X64" s="147"/>
      <c r="Y64" s="146"/>
      <c r="Z64" s="146"/>
      <c r="AA64" s="145"/>
      <c r="AB64" s="145"/>
      <c r="AC64" s="143"/>
      <c r="AD64" s="143"/>
      <c r="AE64" s="147"/>
      <c r="AF64" s="56">
        <v>1</v>
      </c>
      <c r="AG64" s="81">
        <v>44323</v>
      </c>
      <c r="AH64" s="148" t="s">
        <v>272</v>
      </c>
      <c r="AI64" s="53" t="s">
        <v>209</v>
      </c>
      <c r="AJ64" s="53" t="s">
        <v>330</v>
      </c>
      <c r="AK64" s="149">
        <v>0.98611111111111116</v>
      </c>
      <c r="AL64" s="84">
        <v>5.5555555555555558E-3</v>
      </c>
      <c r="AM64" s="84">
        <v>4.3055555555555562E-2</v>
      </c>
      <c r="AN64" s="149">
        <v>4.8611111111111112E-2</v>
      </c>
      <c r="AO64" s="150">
        <f>IF(AN64&lt;AK64,(AN64+1)-AK64,AN64-AK64)</f>
        <v>6.25E-2</v>
      </c>
      <c r="AP64" s="150">
        <f>IF(AM64&lt;AL64,(AM64+1)-AL64,AM64-AL64)</f>
        <v>3.7500000000000006E-2</v>
      </c>
      <c r="AQ64" s="151">
        <f>IF(AP64&lt;&gt;0,1,"")</f>
        <v>1</v>
      </c>
      <c r="AR64" s="63">
        <f>IF(AK64&lt;&gt;0,AK64-(6/24)+1440,"")</f>
        <v>1440.7361111111111</v>
      </c>
      <c r="AS64" s="66">
        <v>19.8</v>
      </c>
      <c r="AT64" s="152"/>
      <c r="AU64" s="152"/>
      <c r="AV64" s="66">
        <v>26</v>
      </c>
      <c r="AW64" s="88">
        <v>21.5</v>
      </c>
      <c r="AX64" s="51">
        <v>23258.400000000001</v>
      </c>
      <c r="AY64" s="65">
        <f>AX64*0.0004536</f>
        <v>10.550010240000001</v>
      </c>
      <c r="AZ64" s="66"/>
      <c r="BA64" s="68"/>
      <c r="BB64" s="68"/>
      <c r="BC64" s="69"/>
      <c r="BD64" s="70"/>
      <c r="BE64" s="70"/>
      <c r="BF64" s="70"/>
      <c r="BG64" s="70"/>
      <c r="BH64" s="71"/>
      <c r="BI64" s="71"/>
      <c r="BJ64" s="71"/>
      <c r="BK64" s="72"/>
      <c r="BL64" s="73"/>
      <c r="BM64" s="73"/>
      <c r="BN64" s="73"/>
      <c r="BO64" s="74"/>
      <c r="BP64" s="75"/>
      <c r="BQ64" s="74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215">
        <v>5.5369999999999999</v>
      </c>
      <c r="CE64" s="51">
        <v>24784</v>
      </c>
      <c r="CF64" s="153">
        <f>((CE64)*0.8)/1000</f>
        <v>19.827200000000001</v>
      </c>
      <c r="CG64" s="51"/>
      <c r="CH64" s="153">
        <f>(((CG64*3.8)*(0.8))/1000)</f>
        <v>0</v>
      </c>
      <c r="CI64" s="154">
        <f>IF(A64="","",IF(CF64=0,CH64,CF64))</f>
        <v>19.827200000000001</v>
      </c>
      <c r="CJ64" s="154">
        <f>IF(A64="","",(CK64/$AY$4))</f>
        <v>6521.9769089477832</v>
      </c>
      <c r="CK64" s="154">
        <f>IF(A64="","",IF(CE64="",(CG64*$AY$4),CE64))</f>
        <v>24784</v>
      </c>
      <c r="CL64" s="242">
        <f>CI64-AS64</f>
        <v>2.7200000000000557E-2</v>
      </c>
      <c r="CM64" s="153">
        <f>AV64-AW64</f>
        <v>4.5</v>
      </c>
      <c r="CN64" s="155" t="s">
        <v>142</v>
      </c>
      <c r="CO64" s="199">
        <v>44323</v>
      </c>
      <c r="CP64" s="200">
        <v>0.71180555555555547</v>
      </c>
      <c r="CQ64" s="200">
        <v>0.77777777777777779</v>
      </c>
      <c r="CR64" s="201" t="s">
        <v>523</v>
      </c>
      <c r="CT64" s="228" t="s">
        <v>697</v>
      </c>
      <c r="CU64" s="228"/>
    </row>
    <row r="65" spans="1:99" s="1" customFormat="1" ht="13.8" thickBot="1" x14ac:dyDescent="0.3">
      <c r="A65" s="100">
        <v>7736</v>
      </c>
      <c r="B65" s="76" t="str">
        <f t="shared" si="1"/>
        <v>7736-300-2</v>
      </c>
      <c r="C65" s="77">
        <v>19</v>
      </c>
      <c r="D65" s="83" t="s">
        <v>218</v>
      </c>
      <c r="E65" s="83" t="s">
        <v>323</v>
      </c>
      <c r="F65" s="83" t="s">
        <v>443</v>
      </c>
      <c r="G65" s="83" t="s">
        <v>444</v>
      </c>
      <c r="H65" s="76"/>
      <c r="I65" s="76"/>
      <c r="J65" s="156"/>
      <c r="K65" s="156"/>
      <c r="L65" s="156"/>
      <c r="M65" s="157"/>
      <c r="N65" s="156"/>
      <c r="O65" s="158"/>
      <c r="P65" s="159"/>
      <c r="Q65" s="157"/>
      <c r="R65" s="157"/>
      <c r="S65" s="159"/>
      <c r="T65" s="159"/>
      <c r="U65" s="159"/>
      <c r="V65" s="160"/>
      <c r="W65" s="160"/>
      <c r="X65" s="161"/>
      <c r="Y65" s="162"/>
      <c r="Z65" s="162"/>
      <c r="AA65" s="159"/>
      <c r="AB65" s="159"/>
      <c r="AC65" s="157"/>
      <c r="AD65" s="157"/>
      <c r="AE65" s="161"/>
      <c r="AF65" s="80">
        <v>2</v>
      </c>
      <c r="AG65" s="81">
        <v>44324</v>
      </c>
      <c r="AH65" s="82" t="s">
        <v>272</v>
      </c>
      <c r="AI65" s="83" t="s">
        <v>330</v>
      </c>
      <c r="AJ65" s="83" t="s">
        <v>244</v>
      </c>
      <c r="AK65" s="84">
        <v>9.7222222222222224E-2</v>
      </c>
      <c r="AL65" s="84">
        <v>0.1173611111111111</v>
      </c>
      <c r="AM65" s="84">
        <v>0.23680555555555557</v>
      </c>
      <c r="AN65" s="84">
        <v>0.25694444444444448</v>
      </c>
      <c r="AO65" s="163">
        <f>IF(AN65&lt;AK65,(AN65+1)-AK65,AN65-AK65)</f>
        <v>0.15972222222222227</v>
      </c>
      <c r="AP65" s="163">
        <f>IF(AM65&lt;AL65,(AM65+1)-AL65,AM65-AL65)</f>
        <v>0.11944444444444448</v>
      </c>
      <c r="AQ65" s="164">
        <f>IF(AP65&lt;&gt;0,1,"")</f>
        <v>1</v>
      </c>
      <c r="AR65" s="87">
        <f>IF(AK65&lt;&gt;0,AK65-(6/24)+1440,"")</f>
        <v>1439.8472222222222</v>
      </c>
      <c r="AS65" s="254">
        <v>0</v>
      </c>
      <c r="AT65" s="165"/>
      <c r="AU65" s="165"/>
      <c r="AV65" s="88">
        <v>21.5</v>
      </c>
      <c r="AW65" s="88">
        <v>7</v>
      </c>
      <c r="AX65" s="90" t="s">
        <v>445</v>
      </c>
      <c r="AY65" s="89">
        <f>AX65*0.0004536</f>
        <v>39.543487200000001</v>
      </c>
      <c r="AZ65" s="88"/>
      <c r="BA65" s="92"/>
      <c r="BB65" s="92"/>
      <c r="BC65" s="80"/>
      <c r="BD65" s="93"/>
      <c r="BE65" s="93"/>
      <c r="BF65" s="93"/>
      <c r="BG65" s="93"/>
      <c r="BH65" s="94"/>
      <c r="BI65" s="94"/>
      <c r="BJ65" s="94"/>
      <c r="BK65" s="95"/>
      <c r="BL65" s="96"/>
      <c r="BM65" s="96"/>
      <c r="BN65" s="96"/>
      <c r="BO65" s="97"/>
      <c r="BP65" s="98"/>
      <c r="BQ65" s="97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212">
        <v>39.804000000000002</v>
      </c>
      <c r="CE65" s="76"/>
      <c r="CF65" s="166">
        <f>((CE65)*0.8)/1000</f>
        <v>0</v>
      </c>
      <c r="CG65" s="76"/>
      <c r="CH65" s="166">
        <f>(((CG65*3.8)*(0.8))/1000)</f>
        <v>0</v>
      </c>
      <c r="CI65" s="167">
        <f>IF(A65="","",IF(CF65=0,CH65,CF65))</f>
        <v>0</v>
      </c>
      <c r="CJ65" s="167">
        <f>IF(A65="","",(CK65/$AY$4))</f>
        <v>0</v>
      </c>
      <c r="CK65" s="167">
        <f>IF(A65="","",IF(CE65="",(CG65*$AY$4),CE65))</f>
        <v>0</v>
      </c>
      <c r="CL65" s="99">
        <f>CI65-AS65</f>
        <v>0</v>
      </c>
      <c r="CM65" s="166">
        <f>AV65-AW65</f>
        <v>14.5</v>
      </c>
      <c r="CN65" s="168" t="s">
        <v>301</v>
      </c>
      <c r="CO65" s="81"/>
      <c r="CP65" s="192"/>
      <c r="CQ65" s="192"/>
      <c r="CR65" s="169"/>
      <c r="CT65" s="83" t="s">
        <v>697</v>
      </c>
      <c r="CU65" s="76"/>
    </row>
    <row r="66" spans="1:99" s="1" customFormat="1" ht="13.8" hidden="1" thickBot="1" x14ac:dyDescent="0.3">
      <c r="A66" s="100"/>
      <c r="B66" s="76" t="str">
        <f t="shared" si="1"/>
        <v/>
      </c>
      <c r="C66" s="77"/>
      <c r="D66" s="83"/>
      <c r="E66" s="83"/>
      <c r="F66" s="83"/>
      <c r="G66" s="83"/>
      <c r="H66" s="76"/>
      <c r="I66" s="76"/>
      <c r="J66" s="156"/>
      <c r="K66" s="156"/>
      <c r="L66" s="156"/>
      <c r="M66" s="157"/>
      <c r="N66" s="156"/>
      <c r="O66" s="158"/>
      <c r="P66" s="159"/>
      <c r="Q66" s="157"/>
      <c r="R66" s="157"/>
      <c r="S66" s="159"/>
      <c r="T66" s="159"/>
      <c r="U66" s="159"/>
      <c r="V66" s="160"/>
      <c r="W66" s="160"/>
      <c r="X66" s="161"/>
      <c r="Y66" s="162"/>
      <c r="Z66" s="162"/>
      <c r="AA66" s="159"/>
      <c r="AB66" s="159"/>
      <c r="AC66" s="157"/>
      <c r="AD66" s="157"/>
      <c r="AE66" s="161"/>
      <c r="AF66" s="80">
        <v>3</v>
      </c>
      <c r="AG66" s="81"/>
      <c r="AH66" s="82"/>
      <c r="AI66" s="83"/>
      <c r="AJ66" s="83"/>
      <c r="AK66" s="84"/>
      <c r="AL66" s="84"/>
      <c r="AM66" s="84"/>
      <c r="AN66" s="84"/>
      <c r="AO66" s="243">
        <f>IF(AN66&lt;AK66,(AN66+1)-AK66,AN66-AK66)</f>
        <v>0</v>
      </c>
      <c r="AP66" s="163">
        <f>IF(AM66&lt;AL66,(AM66+1)-AL66,AM66-AL66)</f>
        <v>0</v>
      </c>
      <c r="AQ66" s="164" t="str">
        <f>IF(AP66&lt;&gt;0,1,"")</f>
        <v/>
      </c>
      <c r="AR66" s="87" t="str">
        <f>IF(AK66&lt;&gt;0,AK66-(6/24)+1440,"")</f>
        <v/>
      </c>
      <c r="AS66" s="88"/>
      <c r="AT66" s="89"/>
      <c r="AU66" s="89"/>
      <c r="AV66" s="88"/>
      <c r="AW66" s="88"/>
      <c r="AX66" s="90"/>
      <c r="AY66" s="89">
        <f>AX66*0.0004536</f>
        <v>0</v>
      </c>
      <c r="AZ66" s="88"/>
      <c r="BA66" s="92"/>
      <c r="BB66" s="92"/>
      <c r="BC66" s="80"/>
      <c r="BD66" s="93"/>
      <c r="BE66" s="93"/>
      <c r="BF66" s="93"/>
      <c r="BG66" s="93"/>
      <c r="BH66" s="94"/>
      <c r="BI66" s="94"/>
      <c r="BJ66" s="94"/>
      <c r="BK66" s="95"/>
      <c r="BL66" s="96"/>
      <c r="BM66" s="96"/>
      <c r="BN66" s="96"/>
      <c r="BO66" s="97"/>
      <c r="BP66" s="98"/>
      <c r="BQ66" s="97"/>
      <c r="BR66" s="76"/>
      <c r="BS66" s="76"/>
      <c r="BT66" s="76"/>
      <c r="BU66" s="76"/>
      <c r="BV66" s="76"/>
      <c r="BW66" s="76"/>
      <c r="BX66" s="76"/>
      <c r="BY66" s="76"/>
      <c r="BZ66" s="76"/>
      <c r="CA66" s="76"/>
      <c r="CB66" s="76"/>
      <c r="CC66" s="76"/>
      <c r="CD66" s="212"/>
      <c r="CE66" s="76"/>
      <c r="CF66" s="166">
        <f>((CE66)*0.8)/1000</f>
        <v>0</v>
      </c>
      <c r="CG66" s="76"/>
      <c r="CH66" s="166">
        <f>(((CG66*3.8)*(0.8))/1000)</f>
        <v>0</v>
      </c>
      <c r="CI66" s="167" t="str">
        <f>IF(A66="","",IF(CF66=0,CH66,CF66))</f>
        <v/>
      </c>
      <c r="CJ66" s="167" t="str">
        <f>IF(A66="","",(CK66/$AY$4))</f>
        <v/>
      </c>
      <c r="CK66" s="167" t="str">
        <f>IF(A66="","",IF(CE66="",(CG66*$AY$4),CE66))</f>
        <v/>
      </c>
      <c r="CL66" s="99"/>
      <c r="CM66" s="166">
        <f>AV66-AW66</f>
        <v>0</v>
      </c>
      <c r="CN66" s="168"/>
      <c r="CO66" s="81"/>
      <c r="CP66" s="192"/>
      <c r="CQ66" s="192"/>
      <c r="CR66" s="169"/>
      <c r="CT66" s="83"/>
      <c r="CU66" s="101"/>
    </row>
    <row r="67" spans="1:99" s="1" customFormat="1" ht="13.8" hidden="1" thickBot="1" x14ac:dyDescent="0.3">
      <c r="A67" s="100"/>
      <c r="B67" s="76" t="str">
        <f t="shared" si="1"/>
        <v/>
      </c>
      <c r="C67" s="77"/>
      <c r="D67" s="83"/>
      <c r="E67" s="83"/>
      <c r="F67" s="83"/>
      <c r="G67" s="83"/>
      <c r="H67" s="76"/>
      <c r="I67" s="76"/>
      <c r="J67" s="156"/>
      <c r="K67" s="156"/>
      <c r="L67" s="156"/>
      <c r="M67" s="157"/>
      <c r="N67" s="156"/>
      <c r="O67" s="158"/>
      <c r="P67" s="159"/>
      <c r="Q67" s="157"/>
      <c r="R67" s="157"/>
      <c r="S67" s="159"/>
      <c r="T67" s="159"/>
      <c r="U67" s="159"/>
      <c r="V67" s="160"/>
      <c r="W67" s="160"/>
      <c r="X67" s="161"/>
      <c r="Y67" s="162"/>
      <c r="Z67" s="162"/>
      <c r="AA67" s="159"/>
      <c r="AB67" s="159"/>
      <c r="AC67" s="157"/>
      <c r="AD67" s="157"/>
      <c r="AE67" s="161"/>
      <c r="AF67" s="102">
        <v>4</v>
      </c>
      <c r="AG67" s="103"/>
      <c r="AH67" s="104"/>
      <c r="AI67" s="107"/>
      <c r="AJ67" s="106"/>
      <c r="AK67" s="107"/>
      <c r="AL67" s="107"/>
      <c r="AM67" s="107"/>
      <c r="AN67" s="107"/>
      <c r="AO67" s="170">
        <f>IF(AN67&lt;AK67,(AN67+1)-AK67,AN67-AK67)</f>
        <v>0</v>
      </c>
      <c r="AP67" s="170">
        <f>IF(AM67&lt;AL67,(AM67+1)-AL67,AM67-AL67)</f>
        <v>0</v>
      </c>
      <c r="AQ67" s="171" t="str">
        <f>IF(AP67&lt;&gt;0,1,"")</f>
        <v/>
      </c>
      <c r="AR67" s="110" t="str">
        <f>IF(AK67&lt;&gt;0,AK67-(6/24)+1440,"")</f>
        <v/>
      </c>
      <c r="AS67" s="111"/>
      <c r="AT67" s="112"/>
      <c r="AU67" s="112"/>
      <c r="AV67" s="111"/>
      <c r="AW67" s="111"/>
      <c r="AX67" s="113"/>
      <c r="AY67" s="112">
        <f>AX67*0.0004536</f>
        <v>0</v>
      </c>
      <c r="AZ67" s="111"/>
      <c r="BA67" s="115"/>
      <c r="BB67" s="115"/>
      <c r="BC67" s="102"/>
      <c r="BD67" s="116"/>
      <c r="BE67" s="116"/>
      <c r="BF67" s="116"/>
      <c r="BG67" s="116"/>
      <c r="BH67" s="117"/>
      <c r="BI67" s="117"/>
      <c r="BJ67" s="117"/>
      <c r="BK67" s="118"/>
      <c r="BL67" s="119"/>
      <c r="BM67" s="119"/>
      <c r="BN67" s="119"/>
      <c r="BO67" s="120"/>
      <c r="BP67" s="121"/>
      <c r="BQ67" s="120"/>
      <c r="BR67" s="122"/>
      <c r="BS67" s="122"/>
      <c r="BT67" s="122"/>
      <c r="BU67" s="122"/>
      <c r="BV67" s="122"/>
      <c r="BW67" s="122"/>
      <c r="BX67" s="122"/>
      <c r="BY67" s="122"/>
      <c r="BZ67" s="122"/>
      <c r="CA67" s="122"/>
      <c r="CB67" s="122"/>
      <c r="CC67" s="122"/>
      <c r="CD67" s="213"/>
      <c r="CE67" s="122"/>
      <c r="CF67" s="172">
        <f>((CE67)*0.8)/1000</f>
        <v>0</v>
      </c>
      <c r="CG67" s="122"/>
      <c r="CH67" s="172">
        <f>(((CG67*3.8)*(0.8))/1000)</f>
        <v>0</v>
      </c>
      <c r="CI67" s="173" t="str">
        <f>IF(A67="","",IF(CF67=0,CH67,CF67))</f>
        <v/>
      </c>
      <c r="CJ67" s="173" t="str">
        <f>IF(A67="","",(CK67/$AY$4))</f>
        <v/>
      </c>
      <c r="CK67" s="173" t="str">
        <f>IF(A67="","",IF(CE67="",(CG67*$AY$4),CE67))</f>
        <v/>
      </c>
      <c r="CL67" s="123"/>
      <c r="CM67" s="172">
        <f>AV67-AW67</f>
        <v>0</v>
      </c>
      <c r="CN67" s="122"/>
      <c r="CO67" s="202"/>
      <c r="CP67" s="203"/>
      <c r="CQ67" s="203"/>
      <c r="CR67" s="204"/>
      <c r="CT67" s="76"/>
      <c r="CU67" s="76"/>
    </row>
    <row r="68" spans="1:99" s="1" customFormat="1" ht="13.8" hidden="1" thickBot="1" x14ac:dyDescent="0.3">
      <c r="A68" s="124"/>
      <c r="B68" s="125" t="str">
        <f t="shared" si="1"/>
        <v/>
      </c>
      <c r="C68" s="126"/>
      <c r="D68" s="127"/>
      <c r="E68" s="127"/>
      <c r="F68" s="127"/>
      <c r="G68" s="127"/>
      <c r="H68" s="127"/>
      <c r="I68" s="128"/>
      <c r="J68" s="174"/>
      <c r="K68" s="174"/>
      <c r="L68" s="174"/>
      <c r="M68" s="175"/>
      <c r="N68" s="174"/>
      <c r="O68" s="176"/>
      <c r="P68" s="177"/>
      <c r="Q68" s="175"/>
      <c r="R68" s="175"/>
      <c r="S68" s="177"/>
      <c r="T68" s="177"/>
      <c r="U68" s="177"/>
      <c r="V68" s="178"/>
      <c r="W68" s="178"/>
      <c r="X68" s="179"/>
      <c r="Y68" s="180"/>
      <c r="Z68" s="180"/>
      <c r="AA68" s="177"/>
      <c r="AB68" s="177"/>
      <c r="AC68" s="175"/>
      <c r="AD68" s="175"/>
      <c r="AE68" s="181"/>
      <c r="AF68" s="238" t="s">
        <v>141</v>
      </c>
      <c r="AG68" s="239"/>
      <c r="AH68" s="182"/>
      <c r="AI68" s="132"/>
      <c r="AJ68" s="132"/>
      <c r="AK68" s="132"/>
      <c r="AL68" s="132"/>
      <c r="AM68" s="132"/>
      <c r="AN68" s="133"/>
      <c r="AO68" s="133">
        <f>SUM(AO64:AO67)</f>
        <v>0.22222222222222227</v>
      </c>
      <c r="AP68" s="133">
        <f>SUM(AP64:AP67)</f>
        <v>0.1569444444444445</v>
      </c>
      <c r="AQ68" s="134">
        <f>SUM(AQ64:AQ67)</f>
        <v>2</v>
      </c>
      <c r="AR68" s="134"/>
      <c r="AS68" s="135"/>
      <c r="AT68" s="135"/>
      <c r="AU68" s="135"/>
      <c r="AV68" s="135"/>
      <c r="AW68" s="135"/>
      <c r="AX68" s="136"/>
      <c r="AY68" s="135"/>
      <c r="AZ68" s="183"/>
      <c r="BA68" s="184"/>
      <c r="BB68" s="184"/>
      <c r="BC68" s="185"/>
      <c r="BD68" s="185"/>
      <c r="BE68" s="185"/>
      <c r="BF68" s="186"/>
      <c r="BG68" s="186"/>
      <c r="BH68" s="186"/>
      <c r="BI68" s="186"/>
      <c r="BJ68" s="186"/>
      <c r="BK68" s="187"/>
      <c r="BL68" s="187"/>
      <c r="BM68" s="187"/>
      <c r="BN68" s="187"/>
      <c r="BO68" s="188"/>
      <c r="BP68" s="188"/>
      <c r="BQ68" s="188"/>
      <c r="BR68" s="189"/>
      <c r="BS68" s="189"/>
      <c r="BT68" s="189"/>
      <c r="BU68" s="189"/>
      <c r="BV68" s="189"/>
      <c r="BW68" s="189"/>
      <c r="BX68" s="189"/>
      <c r="BY68" s="189"/>
      <c r="BZ68" s="189"/>
      <c r="CA68" s="189"/>
      <c r="CB68" s="189"/>
      <c r="CC68" s="189"/>
      <c r="CD68" s="214"/>
      <c r="CE68" s="132"/>
      <c r="CF68" s="135"/>
      <c r="CG68" s="132"/>
      <c r="CH68" s="135">
        <f>SUM(CH64:CH67)</f>
        <v>0</v>
      </c>
      <c r="CI68" s="190">
        <f>SUM(CI64:CI67)</f>
        <v>19.827200000000001</v>
      </c>
      <c r="CJ68" s="190">
        <f>SUM(CJ64:CJ67)</f>
        <v>6521.9769089477832</v>
      </c>
      <c r="CK68" s="190">
        <f>SUM(CK64:CK67)</f>
        <v>24784</v>
      </c>
      <c r="CL68" s="191"/>
      <c r="CM68" s="135">
        <f>SUM(CM64:CM67)</f>
        <v>19</v>
      </c>
      <c r="CN68" s="132"/>
      <c r="CO68" s="132"/>
      <c r="CP68" s="132"/>
      <c r="CQ68" s="132"/>
      <c r="CR68" s="141"/>
      <c r="CT68" s="214"/>
      <c r="CU68" s="214"/>
    </row>
    <row r="69" spans="1:99" s="1" customFormat="1" x14ac:dyDescent="0.25">
      <c r="A69" s="100">
        <v>7737</v>
      </c>
      <c r="B69" s="76" t="str">
        <f t="shared" si="1"/>
        <v>7737-1301-1</v>
      </c>
      <c r="C69" s="52">
        <v>19</v>
      </c>
      <c r="D69" s="83" t="s">
        <v>335</v>
      </c>
      <c r="E69" s="83" t="s">
        <v>241</v>
      </c>
      <c r="F69" s="83"/>
      <c r="G69" s="83"/>
      <c r="H69" s="53"/>
      <c r="I69" s="70"/>
      <c r="J69" s="142"/>
      <c r="K69" s="142"/>
      <c r="L69" s="142"/>
      <c r="M69" s="143"/>
      <c r="N69" s="142"/>
      <c r="O69" s="144"/>
      <c r="P69" s="145"/>
      <c r="Q69" s="143"/>
      <c r="R69" s="143"/>
      <c r="S69" s="145"/>
      <c r="T69" s="145"/>
      <c r="U69" s="145"/>
      <c r="V69" s="146"/>
      <c r="W69" s="146"/>
      <c r="X69" s="147"/>
      <c r="Y69" s="146"/>
      <c r="Z69" s="146"/>
      <c r="AA69" s="145"/>
      <c r="AB69" s="145"/>
      <c r="AC69" s="143"/>
      <c r="AD69" s="143"/>
      <c r="AE69" s="147"/>
      <c r="AF69" s="56">
        <v>1</v>
      </c>
      <c r="AG69" s="81">
        <v>44324</v>
      </c>
      <c r="AH69" s="148" t="s">
        <v>370</v>
      </c>
      <c r="AI69" s="53" t="s">
        <v>244</v>
      </c>
      <c r="AJ69" s="53" t="s">
        <v>330</v>
      </c>
      <c r="AK69" s="149">
        <v>0.31944444444444448</v>
      </c>
      <c r="AL69" s="84">
        <v>0.3298611111111111</v>
      </c>
      <c r="AM69" s="84">
        <v>0.44166666666666665</v>
      </c>
      <c r="AN69" s="149">
        <v>0.44791666666666669</v>
      </c>
      <c r="AO69" s="150">
        <f>IF(AN69&lt;AK69,(AN69+1)-AK69,AN69-AK69)</f>
        <v>0.12847222222222221</v>
      </c>
      <c r="AP69" s="150">
        <f>IF(AM69&lt;AL69,(AM69+1)-AL69,AM69-AL69)</f>
        <v>0.11180555555555555</v>
      </c>
      <c r="AQ69" s="151">
        <f>IF(AP69&lt;&gt;0,1,"")</f>
        <v>1</v>
      </c>
      <c r="AR69" s="63">
        <f>IF(AK69&lt;&gt;0,AK69-(6/24)+1440,"")</f>
        <v>1440.0694444444443</v>
      </c>
      <c r="AS69" s="66">
        <v>15.6</v>
      </c>
      <c r="AT69" s="152"/>
      <c r="AU69" s="152"/>
      <c r="AV69" s="66">
        <v>22.6</v>
      </c>
      <c r="AW69" s="88">
        <v>8.9</v>
      </c>
      <c r="AX69" s="51">
        <v>86121.2</v>
      </c>
      <c r="AY69" s="65">
        <f>AX69*0.0004536</f>
        <v>39.06457632</v>
      </c>
      <c r="AZ69" s="66"/>
      <c r="BA69" s="68"/>
      <c r="BB69" s="68"/>
      <c r="BC69" s="69"/>
      <c r="BD69" s="70"/>
      <c r="BE69" s="70"/>
      <c r="BF69" s="70"/>
      <c r="BG69" s="70"/>
      <c r="BH69" s="71"/>
      <c r="BI69" s="71"/>
      <c r="BJ69" s="71"/>
      <c r="BK69" s="72"/>
      <c r="BL69" s="73"/>
      <c r="BM69" s="73"/>
      <c r="BN69" s="73"/>
      <c r="BO69" s="74"/>
      <c r="BP69" s="75"/>
      <c r="BQ69" s="74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215">
        <v>36.401899999999998</v>
      </c>
      <c r="CE69" s="51"/>
      <c r="CF69" s="153">
        <f>((CE69)*0.8)/1000</f>
        <v>0</v>
      </c>
      <c r="CG69" s="51">
        <v>5138</v>
      </c>
      <c r="CH69" s="153">
        <f>(((CG69*3.8)*(0.8))/1000)</f>
        <v>15.619519999999998</v>
      </c>
      <c r="CI69" s="154">
        <f>IF(A69="","",IF(CF69=0,CH69,CF69))</f>
        <v>15.619519999999998</v>
      </c>
      <c r="CJ69" s="154">
        <f>IF(A69="","",(CK69/$AY$4))</f>
        <v>5138</v>
      </c>
      <c r="CK69" s="154">
        <f>IF(A69="","",IF(CE69="",(CG69*$AY$4),CE69))</f>
        <v>19524.784245294777</v>
      </c>
      <c r="CL69" s="242">
        <f>CI69-AS69</f>
        <v>1.9519999999998205E-2</v>
      </c>
      <c r="CM69" s="153">
        <f>AV69-AW69</f>
        <v>13.700000000000001</v>
      </c>
      <c r="CN69" s="155" t="s">
        <v>142</v>
      </c>
      <c r="CO69" s="199"/>
      <c r="CP69" s="200"/>
      <c r="CQ69" s="200"/>
      <c r="CR69" s="201"/>
      <c r="CT69" s="228" t="s">
        <v>697</v>
      </c>
      <c r="CU69" s="228"/>
    </row>
    <row r="70" spans="1:99" s="1" customFormat="1" ht="13.8" thickBot="1" x14ac:dyDescent="0.3">
      <c r="A70" s="100">
        <v>7737</v>
      </c>
      <c r="B70" s="76" t="str">
        <f t="shared" si="1"/>
        <v>7737-301-2</v>
      </c>
      <c r="C70" s="77">
        <v>19</v>
      </c>
      <c r="D70" s="83" t="s">
        <v>335</v>
      </c>
      <c r="E70" s="83" t="s">
        <v>241</v>
      </c>
      <c r="F70" s="83"/>
      <c r="G70" s="83"/>
      <c r="H70" s="76"/>
      <c r="I70" s="76"/>
      <c r="J70" s="156"/>
      <c r="K70" s="156"/>
      <c r="L70" s="156"/>
      <c r="M70" s="157"/>
      <c r="N70" s="156"/>
      <c r="O70" s="158"/>
      <c r="P70" s="159"/>
      <c r="Q70" s="157"/>
      <c r="R70" s="157"/>
      <c r="S70" s="159"/>
      <c r="T70" s="159"/>
      <c r="U70" s="159"/>
      <c r="V70" s="160"/>
      <c r="W70" s="160"/>
      <c r="X70" s="161"/>
      <c r="Y70" s="162"/>
      <c r="Z70" s="162"/>
      <c r="AA70" s="159"/>
      <c r="AB70" s="159"/>
      <c r="AC70" s="157"/>
      <c r="AD70" s="157"/>
      <c r="AE70" s="161"/>
      <c r="AF70" s="80">
        <v>2</v>
      </c>
      <c r="AG70" s="81">
        <v>44324</v>
      </c>
      <c r="AH70" s="82" t="s">
        <v>329</v>
      </c>
      <c r="AI70" s="83" t="s">
        <v>330</v>
      </c>
      <c r="AJ70" s="83" t="s">
        <v>209</v>
      </c>
      <c r="AK70" s="84">
        <v>0.47916666666666669</v>
      </c>
      <c r="AL70" s="84">
        <v>0.4909722222222222</v>
      </c>
      <c r="AM70" s="84">
        <v>0.52569444444444446</v>
      </c>
      <c r="AN70" s="84">
        <v>0.53125</v>
      </c>
      <c r="AO70" s="163">
        <f>IF(AN70&lt;AK70,(AN70+1)-AK70,AN70-AK70)</f>
        <v>5.2083333333333315E-2</v>
      </c>
      <c r="AP70" s="163">
        <f>IF(AM70&lt;AL70,(AM70+1)-AL70,AM70-AL70)</f>
        <v>3.4722222222222265E-2</v>
      </c>
      <c r="AQ70" s="164">
        <f>IF(AP70&lt;&gt;0,1,"")</f>
        <v>1</v>
      </c>
      <c r="AR70" s="87">
        <f>IF(AK70&lt;&gt;0,AK70-(6/24)+1440,"")</f>
        <v>1440.2291666666667</v>
      </c>
      <c r="AS70" s="88">
        <v>2.4</v>
      </c>
      <c r="AT70" s="165"/>
      <c r="AU70" s="165"/>
      <c r="AV70" s="88">
        <v>11.1</v>
      </c>
      <c r="AW70" s="88">
        <v>7.2</v>
      </c>
      <c r="AX70" s="90" t="s">
        <v>446</v>
      </c>
      <c r="AY70" s="89">
        <f>AX70*0.0004536</f>
        <v>8.266406400000001</v>
      </c>
      <c r="AZ70" s="88"/>
      <c r="BA70" s="92"/>
      <c r="BB70" s="92"/>
      <c r="BC70" s="80"/>
      <c r="BD70" s="93"/>
      <c r="BE70" s="93"/>
      <c r="BF70" s="93"/>
      <c r="BG70" s="93"/>
      <c r="BH70" s="94"/>
      <c r="BI70" s="94"/>
      <c r="BJ70" s="94"/>
      <c r="BK70" s="95"/>
      <c r="BL70" s="96"/>
      <c r="BM70" s="96"/>
      <c r="BN70" s="96"/>
      <c r="BO70" s="97"/>
      <c r="BP70" s="98"/>
      <c r="BQ70" s="97"/>
      <c r="BR70" s="76"/>
      <c r="BS70" s="76"/>
      <c r="BT70" s="76"/>
      <c r="BU70" s="76"/>
      <c r="BV70" s="76"/>
      <c r="BW70" s="76"/>
      <c r="BX70" s="76"/>
      <c r="BY70" s="76"/>
      <c r="BZ70" s="76"/>
      <c r="CA70" s="76"/>
      <c r="CB70" s="76"/>
      <c r="CC70" s="76"/>
      <c r="CD70" s="212">
        <v>7.0709999999999997</v>
      </c>
      <c r="CE70" s="76">
        <v>3015</v>
      </c>
      <c r="CF70" s="166">
        <f>((CE70)*0.8)/1000</f>
        <v>2.4119999999999999</v>
      </c>
      <c r="CG70" s="76"/>
      <c r="CH70" s="166">
        <f>(((CG70*3.8)*(0.8))/1000)</f>
        <v>0</v>
      </c>
      <c r="CI70" s="167">
        <f>IF(A70="","",IF(CF70=0,CH70,CF70))</f>
        <v>2.4119999999999999</v>
      </c>
      <c r="CJ70" s="167">
        <f>IF(A70="","",(CK70/$AY$4))</f>
        <v>793.40543820519554</v>
      </c>
      <c r="CK70" s="167">
        <f>IF(A70="","",IF(CE70="",(CG70*$AY$4),CE70))</f>
        <v>3015</v>
      </c>
      <c r="CL70" s="99">
        <f>CI70-AS70</f>
        <v>1.2000000000000011E-2</v>
      </c>
      <c r="CM70" s="166">
        <f>AV70-AW70</f>
        <v>3.8999999999999995</v>
      </c>
      <c r="CN70" s="168"/>
      <c r="CO70" s="81">
        <v>44324</v>
      </c>
      <c r="CP70" s="192">
        <v>0.32291666666666669</v>
      </c>
      <c r="CQ70" s="192">
        <v>0.3576388888888889</v>
      </c>
      <c r="CR70" s="169" t="s">
        <v>522</v>
      </c>
      <c r="CT70" s="83" t="s">
        <v>697</v>
      </c>
      <c r="CU70" s="76"/>
    </row>
    <row r="71" spans="1:99" s="1" customFormat="1" ht="13.8" hidden="1" thickBot="1" x14ac:dyDescent="0.3">
      <c r="A71" s="100"/>
      <c r="B71" s="76" t="str">
        <f t="shared" si="1"/>
        <v/>
      </c>
      <c r="C71" s="77"/>
      <c r="D71" s="83"/>
      <c r="E71" s="83"/>
      <c r="F71" s="83"/>
      <c r="G71" s="83"/>
      <c r="H71" s="76"/>
      <c r="I71" s="76"/>
      <c r="J71" s="156"/>
      <c r="K71" s="156"/>
      <c r="L71" s="156"/>
      <c r="M71" s="157"/>
      <c r="N71" s="156"/>
      <c r="O71" s="158"/>
      <c r="P71" s="159"/>
      <c r="Q71" s="157"/>
      <c r="R71" s="157"/>
      <c r="S71" s="159"/>
      <c r="T71" s="159"/>
      <c r="U71" s="159"/>
      <c r="V71" s="160"/>
      <c r="W71" s="160"/>
      <c r="X71" s="161"/>
      <c r="Y71" s="162"/>
      <c r="Z71" s="162"/>
      <c r="AA71" s="159"/>
      <c r="AB71" s="159"/>
      <c r="AC71" s="157"/>
      <c r="AD71" s="157"/>
      <c r="AE71" s="161"/>
      <c r="AF71" s="80">
        <v>3</v>
      </c>
      <c r="AG71" s="81"/>
      <c r="AH71" s="82"/>
      <c r="AI71" s="83"/>
      <c r="AJ71" s="83"/>
      <c r="AK71" s="84"/>
      <c r="AL71" s="84"/>
      <c r="AM71" s="84"/>
      <c r="AN71" s="84"/>
      <c r="AO71" s="243">
        <f>IF(AN71&lt;AK71,(AN71+1)-AK71,AN71-AK71)</f>
        <v>0</v>
      </c>
      <c r="AP71" s="163">
        <f>IF(AM71&lt;AL71,(AM71+1)-AL71,AM71-AL71)</f>
        <v>0</v>
      </c>
      <c r="AQ71" s="164" t="str">
        <f>IF(AP71&lt;&gt;0,1,"")</f>
        <v/>
      </c>
      <c r="AR71" s="87" t="str">
        <f>IF(AK71&lt;&gt;0,AK71-(6/24)+1440,"")</f>
        <v/>
      </c>
      <c r="AS71" s="88"/>
      <c r="AT71" s="89"/>
      <c r="AU71" s="89"/>
      <c r="AV71" s="88"/>
      <c r="AW71" s="88"/>
      <c r="AX71" s="90"/>
      <c r="AY71" s="89">
        <f>AX71*0.0004536</f>
        <v>0</v>
      </c>
      <c r="AZ71" s="88"/>
      <c r="BA71" s="92"/>
      <c r="BB71" s="92"/>
      <c r="BC71" s="80"/>
      <c r="BD71" s="93"/>
      <c r="BE71" s="93"/>
      <c r="BF71" s="93"/>
      <c r="BG71" s="93"/>
      <c r="BH71" s="94"/>
      <c r="BI71" s="94"/>
      <c r="BJ71" s="94"/>
      <c r="BK71" s="95"/>
      <c r="BL71" s="96"/>
      <c r="BM71" s="96"/>
      <c r="BN71" s="96"/>
      <c r="BO71" s="97"/>
      <c r="BP71" s="98"/>
      <c r="BQ71" s="97"/>
      <c r="BR71" s="76"/>
      <c r="BS71" s="76"/>
      <c r="BT71" s="76"/>
      <c r="BU71" s="76"/>
      <c r="BV71" s="76"/>
      <c r="BW71" s="76"/>
      <c r="BX71" s="76"/>
      <c r="BY71" s="76"/>
      <c r="BZ71" s="76"/>
      <c r="CA71" s="76"/>
      <c r="CB71" s="76"/>
      <c r="CC71" s="76"/>
      <c r="CD71" s="212"/>
      <c r="CE71" s="76"/>
      <c r="CF71" s="166">
        <f>((CE71)*0.8)/1000</f>
        <v>0</v>
      </c>
      <c r="CG71" s="76"/>
      <c r="CH71" s="166">
        <f>(((CG71*3.8)*(0.8))/1000)</f>
        <v>0</v>
      </c>
      <c r="CI71" s="167" t="str">
        <f>IF(A71="","",IF(CF71=0,CH71,CF71))</f>
        <v/>
      </c>
      <c r="CJ71" s="167" t="str">
        <f>IF(A71="","",(CK71/$AY$4))</f>
        <v/>
      </c>
      <c r="CK71" s="167" t="str">
        <f>IF(A71="","",IF(CE71="",(CG71*$AY$4),CE71))</f>
        <v/>
      </c>
      <c r="CL71" s="99"/>
      <c r="CM71" s="166">
        <f>AV71-AW71</f>
        <v>0</v>
      </c>
      <c r="CN71" s="168"/>
      <c r="CO71" s="81"/>
      <c r="CP71" s="192"/>
      <c r="CQ71" s="192"/>
      <c r="CR71" s="169"/>
      <c r="CT71" s="83"/>
      <c r="CU71" s="101"/>
    </row>
    <row r="72" spans="1:99" s="1" customFormat="1" ht="13.8" hidden="1" thickBot="1" x14ac:dyDescent="0.3">
      <c r="A72" s="100"/>
      <c r="B72" s="76" t="str">
        <f t="shared" si="1"/>
        <v/>
      </c>
      <c r="C72" s="77"/>
      <c r="D72" s="83"/>
      <c r="E72" s="83"/>
      <c r="F72" s="83"/>
      <c r="G72" s="83"/>
      <c r="H72" s="76"/>
      <c r="I72" s="76"/>
      <c r="J72" s="156"/>
      <c r="K72" s="156"/>
      <c r="L72" s="156"/>
      <c r="M72" s="157"/>
      <c r="N72" s="156"/>
      <c r="O72" s="158"/>
      <c r="P72" s="159"/>
      <c r="Q72" s="157"/>
      <c r="R72" s="157"/>
      <c r="S72" s="159"/>
      <c r="T72" s="159"/>
      <c r="U72" s="159"/>
      <c r="V72" s="160"/>
      <c r="W72" s="160"/>
      <c r="X72" s="161"/>
      <c r="Y72" s="162"/>
      <c r="Z72" s="162"/>
      <c r="AA72" s="159"/>
      <c r="AB72" s="159"/>
      <c r="AC72" s="157"/>
      <c r="AD72" s="157"/>
      <c r="AE72" s="161"/>
      <c r="AF72" s="102">
        <v>4</v>
      </c>
      <c r="AG72" s="103"/>
      <c r="AH72" s="104"/>
      <c r="AI72" s="107"/>
      <c r="AJ72" s="106"/>
      <c r="AK72" s="107"/>
      <c r="AL72" s="107"/>
      <c r="AM72" s="107"/>
      <c r="AN72" s="107"/>
      <c r="AO72" s="170">
        <f>IF(AN72&lt;AK72,(AN72+1)-AK72,AN72-AK72)</f>
        <v>0</v>
      </c>
      <c r="AP72" s="170">
        <f>IF(AM72&lt;AL72,(AM72+1)-AL72,AM72-AL72)</f>
        <v>0</v>
      </c>
      <c r="AQ72" s="171" t="str">
        <f>IF(AP72&lt;&gt;0,1,"")</f>
        <v/>
      </c>
      <c r="AR72" s="110" t="str">
        <f>IF(AK72&lt;&gt;0,AK72-(6/24)+1440,"")</f>
        <v/>
      </c>
      <c r="AS72" s="111"/>
      <c r="AT72" s="112"/>
      <c r="AU72" s="112"/>
      <c r="AV72" s="111"/>
      <c r="AW72" s="111"/>
      <c r="AX72" s="113"/>
      <c r="AY72" s="112">
        <f>AX72*0.0004536</f>
        <v>0</v>
      </c>
      <c r="AZ72" s="111"/>
      <c r="BA72" s="115"/>
      <c r="BB72" s="115"/>
      <c r="BC72" s="102"/>
      <c r="BD72" s="116"/>
      <c r="BE72" s="116"/>
      <c r="BF72" s="116"/>
      <c r="BG72" s="116"/>
      <c r="BH72" s="117"/>
      <c r="BI72" s="117"/>
      <c r="BJ72" s="117"/>
      <c r="BK72" s="118"/>
      <c r="BL72" s="119"/>
      <c r="BM72" s="119"/>
      <c r="BN72" s="119"/>
      <c r="BO72" s="120"/>
      <c r="BP72" s="121"/>
      <c r="BQ72" s="120"/>
      <c r="BR72" s="122"/>
      <c r="BS72" s="122"/>
      <c r="BT72" s="122"/>
      <c r="BU72" s="122"/>
      <c r="BV72" s="122"/>
      <c r="BW72" s="122"/>
      <c r="BX72" s="122"/>
      <c r="BY72" s="122"/>
      <c r="BZ72" s="122"/>
      <c r="CA72" s="122"/>
      <c r="CB72" s="122"/>
      <c r="CC72" s="122"/>
      <c r="CD72" s="213"/>
      <c r="CE72" s="122"/>
      <c r="CF72" s="172">
        <f>((CE72)*0.8)/1000</f>
        <v>0</v>
      </c>
      <c r="CG72" s="122"/>
      <c r="CH72" s="172">
        <f>(((CG72*3.8)*(0.8))/1000)</f>
        <v>0</v>
      </c>
      <c r="CI72" s="173" t="str">
        <f>IF(A72="","",IF(CF72=0,CH72,CF72))</f>
        <v/>
      </c>
      <c r="CJ72" s="173" t="str">
        <f>IF(A72="","",(CK72/$AY$4))</f>
        <v/>
      </c>
      <c r="CK72" s="173" t="str">
        <f>IF(A72="","",IF(CE72="",(CG72*$AY$4),CE72))</f>
        <v/>
      </c>
      <c r="CL72" s="123"/>
      <c r="CM72" s="172">
        <f>AV72-AW72</f>
        <v>0</v>
      </c>
      <c r="CN72" s="122"/>
      <c r="CO72" s="202"/>
      <c r="CP72" s="203"/>
      <c r="CQ72" s="203"/>
      <c r="CR72" s="204"/>
      <c r="CT72" s="76"/>
      <c r="CU72" s="76"/>
    </row>
    <row r="73" spans="1:99" s="1" customFormat="1" ht="13.8" hidden="1" thickBot="1" x14ac:dyDescent="0.3">
      <c r="A73" s="124"/>
      <c r="B73" s="125" t="str">
        <f t="shared" ref="B73:B90" si="2">IF(AH73="","",A73&amp;"-"&amp;AH73&amp;"-"&amp;AF73)</f>
        <v/>
      </c>
      <c r="C73" s="126"/>
      <c r="D73" s="127"/>
      <c r="E73" s="127"/>
      <c r="F73" s="127"/>
      <c r="G73" s="127"/>
      <c r="H73" s="127"/>
      <c r="I73" s="128"/>
      <c r="J73" s="174"/>
      <c r="K73" s="174"/>
      <c r="L73" s="174"/>
      <c r="M73" s="175"/>
      <c r="N73" s="174"/>
      <c r="O73" s="176"/>
      <c r="P73" s="177"/>
      <c r="Q73" s="175"/>
      <c r="R73" s="175"/>
      <c r="S73" s="177"/>
      <c r="T73" s="177"/>
      <c r="U73" s="177"/>
      <c r="V73" s="178"/>
      <c r="W73" s="178"/>
      <c r="X73" s="179"/>
      <c r="Y73" s="180"/>
      <c r="Z73" s="180"/>
      <c r="AA73" s="177"/>
      <c r="AB73" s="177"/>
      <c r="AC73" s="175"/>
      <c r="AD73" s="175"/>
      <c r="AE73" s="181"/>
      <c r="AF73" s="238" t="s">
        <v>141</v>
      </c>
      <c r="AG73" s="239"/>
      <c r="AH73" s="182"/>
      <c r="AI73" s="132"/>
      <c r="AJ73" s="132"/>
      <c r="AK73" s="132"/>
      <c r="AL73" s="132"/>
      <c r="AM73" s="132"/>
      <c r="AN73" s="133"/>
      <c r="AO73" s="133">
        <f>SUM(AO69:AO72)</f>
        <v>0.18055555555555552</v>
      </c>
      <c r="AP73" s="133">
        <f>SUM(AP69:AP72)</f>
        <v>0.14652777777777781</v>
      </c>
      <c r="AQ73" s="134">
        <f>SUM(AQ69:AQ72)</f>
        <v>2</v>
      </c>
      <c r="AR73" s="134"/>
      <c r="AS73" s="135"/>
      <c r="AT73" s="135"/>
      <c r="AU73" s="135"/>
      <c r="AV73" s="135"/>
      <c r="AW73" s="135"/>
      <c r="AX73" s="136"/>
      <c r="AY73" s="135"/>
      <c r="AZ73" s="183"/>
      <c r="BA73" s="184"/>
      <c r="BB73" s="184"/>
      <c r="BC73" s="185"/>
      <c r="BD73" s="185"/>
      <c r="BE73" s="185"/>
      <c r="BF73" s="186"/>
      <c r="BG73" s="186"/>
      <c r="BH73" s="186"/>
      <c r="BI73" s="186"/>
      <c r="BJ73" s="186"/>
      <c r="BK73" s="187"/>
      <c r="BL73" s="187"/>
      <c r="BM73" s="187"/>
      <c r="BN73" s="187"/>
      <c r="BO73" s="188"/>
      <c r="BP73" s="188"/>
      <c r="BQ73" s="188"/>
      <c r="BR73" s="189"/>
      <c r="BS73" s="189"/>
      <c r="BT73" s="189"/>
      <c r="BU73" s="189"/>
      <c r="BV73" s="189"/>
      <c r="BW73" s="189"/>
      <c r="BX73" s="189"/>
      <c r="BY73" s="189"/>
      <c r="BZ73" s="189"/>
      <c r="CA73" s="189"/>
      <c r="CB73" s="189"/>
      <c r="CC73" s="189"/>
      <c r="CD73" s="214"/>
      <c r="CE73" s="132"/>
      <c r="CF73" s="135"/>
      <c r="CG73" s="132"/>
      <c r="CH73" s="135">
        <f>SUM(CH69:CH72)</f>
        <v>15.619519999999998</v>
      </c>
      <c r="CI73" s="190">
        <f>SUM(CI69:CI72)</f>
        <v>18.031519999999997</v>
      </c>
      <c r="CJ73" s="190">
        <f>SUM(CJ69:CJ72)</f>
        <v>5931.4054382051954</v>
      </c>
      <c r="CK73" s="190">
        <f>SUM(CK69:CK72)</f>
        <v>22539.784245294777</v>
      </c>
      <c r="CL73" s="191"/>
      <c r="CM73" s="135">
        <f>SUM(CM69:CM72)</f>
        <v>17.600000000000001</v>
      </c>
      <c r="CN73" s="132"/>
      <c r="CO73" s="132"/>
      <c r="CP73" s="132"/>
      <c r="CQ73" s="132"/>
      <c r="CR73" s="141"/>
      <c r="CT73" s="214"/>
      <c r="CU73" s="214"/>
    </row>
    <row r="74" spans="1:99" s="1" customFormat="1" x14ac:dyDescent="0.25">
      <c r="A74" s="100">
        <v>7738</v>
      </c>
      <c r="B74" s="76" t="str">
        <f t="shared" si="2"/>
        <v>7738-300-1</v>
      </c>
      <c r="C74" s="52">
        <v>22</v>
      </c>
      <c r="D74" s="83" t="s">
        <v>309</v>
      </c>
      <c r="E74" s="83" t="s">
        <v>317</v>
      </c>
      <c r="F74" s="83" t="s">
        <v>318</v>
      </c>
      <c r="G74" s="83"/>
      <c r="H74" s="53"/>
      <c r="I74" s="70"/>
      <c r="J74" s="142"/>
      <c r="K74" s="142"/>
      <c r="L74" s="142"/>
      <c r="M74" s="143"/>
      <c r="N74" s="142"/>
      <c r="O74" s="144"/>
      <c r="P74" s="145"/>
      <c r="Q74" s="143"/>
      <c r="R74" s="143"/>
      <c r="S74" s="145"/>
      <c r="T74" s="145"/>
      <c r="U74" s="145"/>
      <c r="V74" s="146"/>
      <c r="W74" s="146"/>
      <c r="X74" s="147"/>
      <c r="Y74" s="146"/>
      <c r="Z74" s="146"/>
      <c r="AA74" s="145"/>
      <c r="AB74" s="145"/>
      <c r="AC74" s="143"/>
      <c r="AD74" s="143"/>
      <c r="AE74" s="147"/>
      <c r="AF74" s="56">
        <v>1</v>
      </c>
      <c r="AG74" s="81">
        <v>44324</v>
      </c>
      <c r="AH74" s="148" t="s">
        <v>272</v>
      </c>
      <c r="AI74" s="53" t="s">
        <v>209</v>
      </c>
      <c r="AJ74" s="53" t="s">
        <v>330</v>
      </c>
      <c r="AK74" s="149">
        <v>0.97569444444444453</v>
      </c>
      <c r="AL74" s="84">
        <v>0.98611111111111116</v>
      </c>
      <c r="AM74" s="84">
        <v>1.7361111111111112E-2</v>
      </c>
      <c r="AN74" s="149">
        <v>2.4305555555555556E-2</v>
      </c>
      <c r="AO74" s="150">
        <f>IF(AN74&lt;AK74,(AN74+1)-AK74,AN74-AK74)</f>
        <v>4.8611111111111049E-2</v>
      </c>
      <c r="AP74" s="150">
        <f>IF(AM74&lt;AL74,(AM74+1)-AL74,AM74-AL74)</f>
        <v>3.125E-2</v>
      </c>
      <c r="AQ74" s="151">
        <f>IF(AP74&lt;&gt;0,1,"")</f>
        <v>1</v>
      </c>
      <c r="AR74" s="63">
        <f>IF(AK74&lt;&gt;0,AK74-(6/24)+1440,"")</f>
        <v>1440.7256944444443</v>
      </c>
      <c r="AS74" s="66">
        <v>20.8</v>
      </c>
      <c r="AT74" s="152"/>
      <c r="AU74" s="152"/>
      <c r="AV74" s="66">
        <v>27</v>
      </c>
      <c r="AW74" s="88">
        <v>23</v>
      </c>
      <c r="AX74" s="51">
        <v>36790</v>
      </c>
      <c r="AY74" s="65">
        <f>AX74*0.0004536</f>
        <v>16.687944000000002</v>
      </c>
      <c r="AZ74" s="66"/>
      <c r="BA74" s="68"/>
      <c r="BB74" s="68"/>
      <c r="BC74" s="69"/>
      <c r="BD74" s="70"/>
      <c r="BE74" s="70"/>
      <c r="BF74" s="70"/>
      <c r="BG74" s="70"/>
      <c r="BH74" s="71"/>
      <c r="BI74" s="71"/>
      <c r="BJ74" s="71"/>
      <c r="BK74" s="72"/>
      <c r="BL74" s="73"/>
      <c r="BM74" s="73"/>
      <c r="BN74" s="73"/>
      <c r="BO74" s="74"/>
      <c r="BP74" s="75"/>
      <c r="BQ74" s="74"/>
      <c r="BR74" s="51"/>
      <c r="BS74" s="51"/>
      <c r="BT74" s="51"/>
      <c r="BU74" s="51"/>
      <c r="BV74" s="51"/>
      <c r="BW74" s="51"/>
      <c r="BX74" s="51"/>
      <c r="BY74" s="51"/>
      <c r="BZ74" s="51"/>
      <c r="CA74" s="51"/>
      <c r="CB74" s="51"/>
      <c r="CC74" s="51"/>
      <c r="CD74" s="215">
        <v>17.995000000000001</v>
      </c>
      <c r="CE74" s="51">
        <v>26064</v>
      </c>
      <c r="CF74" s="153">
        <f>((CE74)*0.8)/1000</f>
        <v>20.851200000000002</v>
      </c>
      <c r="CG74" s="51"/>
      <c r="CH74" s="153">
        <f>(((CG74*3.8)*(0.8))/1000)</f>
        <v>0</v>
      </c>
      <c r="CI74" s="154">
        <f>IF(A74="","",IF(CF74=0,CH74,CF74))</f>
        <v>20.851200000000002</v>
      </c>
      <c r="CJ74" s="154">
        <f>IF(A74="","",(CK74/$AY$4))</f>
        <v>6858.8123852007348</v>
      </c>
      <c r="CK74" s="154">
        <f>IF(A74="","",IF(CE74="",(CG74*$AY$4),CE74))</f>
        <v>26064</v>
      </c>
      <c r="CL74" s="242">
        <f>CI74-AS74</f>
        <v>5.1200000000001467E-2</v>
      </c>
      <c r="CM74" s="153">
        <f>AV74-AW74</f>
        <v>4</v>
      </c>
      <c r="CN74" s="155" t="s">
        <v>142</v>
      </c>
      <c r="CO74" s="199">
        <v>44324</v>
      </c>
      <c r="CP74" s="200">
        <v>0.71180555555555547</v>
      </c>
      <c r="CQ74" s="200">
        <v>0.76736111111111116</v>
      </c>
      <c r="CR74" s="201" t="s">
        <v>523</v>
      </c>
      <c r="CT74" s="228" t="s">
        <v>697</v>
      </c>
      <c r="CU74" s="228"/>
    </row>
    <row r="75" spans="1:99" s="1" customFormat="1" ht="13.8" thickBot="1" x14ac:dyDescent="0.3">
      <c r="A75" s="100">
        <v>7738</v>
      </c>
      <c r="B75" s="76" t="str">
        <f t="shared" si="2"/>
        <v>7738-300-2</v>
      </c>
      <c r="C75" s="77">
        <v>22</v>
      </c>
      <c r="D75" s="83" t="s">
        <v>309</v>
      </c>
      <c r="E75" s="83" t="s">
        <v>317</v>
      </c>
      <c r="F75" s="83" t="s">
        <v>318</v>
      </c>
      <c r="G75" s="83"/>
      <c r="H75" s="76"/>
      <c r="I75" s="76"/>
      <c r="J75" s="156"/>
      <c r="K75" s="156"/>
      <c r="L75" s="156"/>
      <c r="M75" s="157"/>
      <c r="N75" s="156"/>
      <c r="O75" s="158"/>
      <c r="P75" s="159"/>
      <c r="Q75" s="157"/>
      <c r="R75" s="157"/>
      <c r="S75" s="159"/>
      <c r="T75" s="159"/>
      <c r="U75" s="159"/>
      <c r="V75" s="160"/>
      <c r="W75" s="160"/>
      <c r="X75" s="161"/>
      <c r="Y75" s="162"/>
      <c r="Z75" s="162"/>
      <c r="AA75" s="159"/>
      <c r="AB75" s="159"/>
      <c r="AC75" s="157"/>
      <c r="AD75" s="157"/>
      <c r="AE75" s="161"/>
      <c r="AF75" s="80">
        <v>2</v>
      </c>
      <c r="AG75" s="81">
        <v>44325</v>
      </c>
      <c r="AH75" s="82" t="s">
        <v>272</v>
      </c>
      <c r="AI75" s="83" t="s">
        <v>330</v>
      </c>
      <c r="AJ75" s="83" t="s">
        <v>244</v>
      </c>
      <c r="AK75" s="84">
        <v>6.9444444444444434E-2</v>
      </c>
      <c r="AL75" s="84">
        <v>8.3333333333333329E-2</v>
      </c>
      <c r="AM75" s="84">
        <v>0.20138888888888887</v>
      </c>
      <c r="AN75" s="84">
        <v>0.20833333333333334</v>
      </c>
      <c r="AO75" s="163">
        <f>IF(AN75&lt;AK75,(AN75+1)-AK75,AN75-AK75)</f>
        <v>0.1388888888888889</v>
      </c>
      <c r="AP75" s="163">
        <f>IF(AM75&lt;AL75,(AM75+1)-AL75,AM75-AL75)</f>
        <v>0.11805555555555554</v>
      </c>
      <c r="AQ75" s="164">
        <f>IF(AP75&lt;&gt;0,1,"")</f>
        <v>1</v>
      </c>
      <c r="AR75" s="87">
        <f>IF(AK75&lt;&gt;0,AK75-(6/24)+1440,"")</f>
        <v>1439.8194444444443</v>
      </c>
      <c r="AS75" s="88">
        <v>0</v>
      </c>
      <c r="AT75" s="165"/>
      <c r="AU75" s="165"/>
      <c r="AV75" s="88">
        <v>22.8</v>
      </c>
      <c r="AW75" s="88">
        <v>8.6999999999999993</v>
      </c>
      <c r="AX75" s="90" t="s">
        <v>447</v>
      </c>
      <c r="AY75" s="89">
        <f>AX75*0.0004536</f>
        <v>43.080206400000002</v>
      </c>
      <c r="AZ75" s="88"/>
      <c r="BA75" s="92"/>
      <c r="BB75" s="92"/>
      <c r="BC75" s="80"/>
      <c r="BD75" s="93"/>
      <c r="BE75" s="93"/>
      <c r="BF75" s="93"/>
      <c r="BG75" s="93"/>
      <c r="BH75" s="94"/>
      <c r="BI75" s="94"/>
      <c r="BJ75" s="94"/>
      <c r="BK75" s="95"/>
      <c r="BL75" s="96"/>
      <c r="BM75" s="96"/>
      <c r="BN75" s="96"/>
      <c r="BO75" s="97"/>
      <c r="BP75" s="98"/>
      <c r="BQ75" s="97"/>
      <c r="BR75" s="76"/>
      <c r="BS75" s="76"/>
      <c r="BT75" s="76"/>
      <c r="BU75" s="76"/>
      <c r="BV75" s="76"/>
      <c r="BW75" s="76"/>
      <c r="BX75" s="76"/>
      <c r="BY75" s="76"/>
      <c r="BZ75" s="76"/>
      <c r="CA75" s="76"/>
      <c r="CB75" s="76"/>
      <c r="CC75" s="76"/>
      <c r="CD75" s="212">
        <v>41.48</v>
      </c>
      <c r="CE75" s="76"/>
      <c r="CF75" s="166">
        <f>((CE75)*0.8)/1000</f>
        <v>0</v>
      </c>
      <c r="CG75" s="76"/>
      <c r="CH75" s="166">
        <f>(((CG75*3.8)*(0.8))/1000)</f>
        <v>0</v>
      </c>
      <c r="CI75" s="167">
        <f>IF(A75="","",IF(CF75=0,CH75,CF75))</f>
        <v>0</v>
      </c>
      <c r="CJ75" s="167">
        <f>IF(A75="","",(CK75/$AY$4))</f>
        <v>0</v>
      </c>
      <c r="CK75" s="167">
        <f>IF(A75="","",IF(CE75="",(CG75*$AY$4),CE75))</f>
        <v>0</v>
      </c>
      <c r="CL75" s="99">
        <f>CI75-AS75</f>
        <v>0</v>
      </c>
      <c r="CM75" s="166">
        <f>AV75-AW75</f>
        <v>14.100000000000001</v>
      </c>
      <c r="CN75" s="168"/>
      <c r="CO75" s="81"/>
      <c r="CP75" s="192"/>
      <c r="CQ75" s="192"/>
      <c r="CR75" s="169"/>
      <c r="CT75" s="83" t="s">
        <v>697</v>
      </c>
      <c r="CU75" s="76"/>
    </row>
    <row r="76" spans="1:99" s="1" customFormat="1" ht="13.8" hidden="1" thickBot="1" x14ac:dyDescent="0.3">
      <c r="A76" s="100"/>
      <c r="B76" s="76" t="str">
        <f t="shared" si="2"/>
        <v/>
      </c>
      <c r="C76" s="77"/>
      <c r="D76" s="83"/>
      <c r="E76" s="83"/>
      <c r="F76" s="83"/>
      <c r="G76" s="83"/>
      <c r="H76" s="76"/>
      <c r="I76" s="76"/>
      <c r="J76" s="156"/>
      <c r="K76" s="156"/>
      <c r="L76" s="156"/>
      <c r="M76" s="157"/>
      <c r="N76" s="156"/>
      <c r="O76" s="158"/>
      <c r="P76" s="159"/>
      <c r="Q76" s="157"/>
      <c r="R76" s="157"/>
      <c r="S76" s="159"/>
      <c r="T76" s="159"/>
      <c r="U76" s="159"/>
      <c r="V76" s="160"/>
      <c r="W76" s="160"/>
      <c r="X76" s="161"/>
      <c r="Y76" s="162"/>
      <c r="Z76" s="162"/>
      <c r="AA76" s="159"/>
      <c r="AB76" s="159"/>
      <c r="AC76" s="157"/>
      <c r="AD76" s="157"/>
      <c r="AE76" s="161"/>
      <c r="AF76" s="80">
        <v>3</v>
      </c>
      <c r="AG76" s="81"/>
      <c r="AH76" s="82"/>
      <c r="AI76" s="83"/>
      <c r="AJ76" s="83"/>
      <c r="AK76" s="84"/>
      <c r="AL76" s="84"/>
      <c r="AM76" s="84"/>
      <c r="AN76" s="84"/>
      <c r="AO76" s="243">
        <f>IF(AN76&lt;AK76,(AN76+1)-AK76,AN76-AK76)</f>
        <v>0</v>
      </c>
      <c r="AP76" s="163">
        <f>IF(AM76&lt;AL76,(AM76+1)-AL76,AM76-AL76)</f>
        <v>0</v>
      </c>
      <c r="AQ76" s="164" t="str">
        <f>IF(AP76&lt;&gt;0,1,"")</f>
        <v/>
      </c>
      <c r="AR76" s="87" t="str">
        <f>IF(AK76&lt;&gt;0,AK76-(6/24)+1440,"")</f>
        <v/>
      </c>
      <c r="AS76" s="88"/>
      <c r="AT76" s="89"/>
      <c r="AU76" s="89"/>
      <c r="AV76" s="88"/>
      <c r="AW76" s="88"/>
      <c r="AX76" s="90"/>
      <c r="AY76" s="89">
        <f>AX76*0.0004536</f>
        <v>0</v>
      </c>
      <c r="AZ76" s="88"/>
      <c r="BA76" s="92"/>
      <c r="BB76" s="92"/>
      <c r="BC76" s="80"/>
      <c r="BD76" s="93"/>
      <c r="BE76" s="93"/>
      <c r="BF76" s="93"/>
      <c r="BG76" s="93"/>
      <c r="BH76" s="94"/>
      <c r="BI76" s="94"/>
      <c r="BJ76" s="94"/>
      <c r="BK76" s="95"/>
      <c r="BL76" s="96"/>
      <c r="BM76" s="96"/>
      <c r="BN76" s="96"/>
      <c r="BO76" s="97"/>
      <c r="BP76" s="98"/>
      <c r="BQ76" s="97"/>
      <c r="BR76" s="76"/>
      <c r="BS76" s="76"/>
      <c r="BT76" s="76"/>
      <c r="BU76" s="76"/>
      <c r="BV76" s="76"/>
      <c r="BW76" s="76"/>
      <c r="BX76" s="76"/>
      <c r="BY76" s="76"/>
      <c r="BZ76" s="76"/>
      <c r="CA76" s="76"/>
      <c r="CB76" s="76"/>
      <c r="CC76" s="76"/>
      <c r="CD76" s="212"/>
      <c r="CE76" s="76"/>
      <c r="CF76" s="166">
        <f>((CE76)*0.8)/1000</f>
        <v>0</v>
      </c>
      <c r="CG76" s="76"/>
      <c r="CH76" s="166">
        <f>(((CG76*3.8)*(0.8))/1000)</f>
        <v>0</v>
      </c>
      <c r="CI76" s="167" t="str">
        <f>IF(A76="","",IF(CF76=0,CH76,CF76))</f>
        <v/>
      </c>
      <c r="CJ76" s="167" t="str">
        <f>IF(A76="","",(CK76/$AY$4))</f>
        <v/>
      </c>
      <c r="CK76" s="167" t="str">
        <f>IF(A76="","",IF(CE76="",(CG76*$AY$4),CE76))</f>
        <v/>
      </c>
      <c r="CL76" s="99"/>
      <c r="CM76" s="166">
        <f>AV76-AW76</f>
        <v>0</v>
      </c>
      <c r="CN76" s="168"/>
      <c r="CO76" s="81"/>
      <c r="CP76" s="192"/>
      <c r="CQ76" s="192"/>
      <c r="CR76" s="169"/>
      <c r="CT76" s="83"/>
      <c r="CU76" s="101"/>
    </row>
    <row r="77" spans="1:99" s="1" customFormat="1" ht="13.8" hidden="1" thickBot="1" x14ac:dyDescent="0.3">
      <c r="A77" s="100"/>
      <c r="B77" s="76" t="str">
        <f t="shared" si="2"/>
        <v/>
      </c>
      <c r="C77" s="77"/>
      <c r="D77" s="83"/>
      <c r="E77" s="83"/>
      <c r="F77" s="83"/>
      <c r="G77" s="83"/>
      <c r="H77" s="76"/>
      <c r="I77" s="76"/>
      <c r="J77" s="156"/>
      <c r="K77" s="156"/>
      <c r="L77" s="156"/>
      <c r="M77" s="157"/>
      <c r="N77" s="156"/>
      <c r="O77" s="158"/>
      <c r="P77" s="159"/>
      <c r="Q77" s="157"/>
      <c r="R77" s="157"/>
      <c r="S77" s="159"/>
      <c r="T77" s="159"/>
      <c r="U77" s="159"/>
      <c r="V77" s="160"/>
      <c r="W77" s="160"/>
      <c r="X77" s="161"/>
      <c r="Y77" s="162"/>
      <c r="Z77" s="162"/>
      <c r="AA77" s="159"/>
      <c r="AB77" s="159"/>
      <c r="AC77" s="157"/>
      <c r="AD77" s="157"/>
      <c r="AE77" s="161"/>
      <c r="AF77" s="102">
        <v>4</v>
      </c>
      <c r="AG77" s="103"/>
      <c r="AH77" s="104"/>
      <c r="AI77" s="107"/>
      <c r="AJ77" s="106"/>
      <c r="AK77" s="107"/>
      <c r="AL77" s="107"/>
      <c r="AM77" s="107"/>
      <c r="AN77" s="107"/>
      <c r="AO77" s="170">
        <f>IF(AN77&lt;AK77,(AN77+1)-AK77,AN77-AK77)</f>
        <v>0</v>
      </c>
      <c r="AP77" s="170">
        <f>IF(AM77&lt;AL77,(AM77+1)-AL77,AM77-AL77)</f>
        <v>0</v>
      </c>
      <c r="AQ77" s="171" t="str">
        <f>IF(AP77&lt;&gt;0,1,"")</f>
        <v/>
      </c>
      <c r="AR77" s="110" t="str">
        <f>IF(AK77&lt;&gt;0,AK77-(6/24)+1440,"")</f>
        <v/>
      </c>
      <c r="AS77" s="111"/>
      <c r="AT77" s="112"/>
      <c r="AU77" s="112"/>
      <c r="AV77" s="111"/>
      <c r="AW77" s="111"/>
      <c r="AX77" s="113"/>
      <c r="AY77" s="112">
        <f>AX77*0.0004536</f>
        <v>0</v>
      </c>
      <c r="AZ77" s="111"/>
      <c r="BA77" s="115"/>
      <c r="BB77" s="115"/>
      <c r="BC77" s="102"/>
      <c r="BD77" s="116"/>
      <c r="BE77" s="116"/>
      <c r="BF77" s="116"/>
      <c r="BG77" s="116"/>
      <c r="BH77" s="117"/>
      <c r="BI77" s="117"/>
      <c r="BJ77" s="117"/>
      <c r="BK77" s="118"/>
      <c r="BL77" s="119"/>
      <c r="BM77" s="119"/>
      <c r="BN77" s="119"/>
      <c r="BO77" s="120"/>
      <c r="BP77" s="121"/>
      <c r="BQ77" s="120"/>
      <c r="BR77" s="122"/>
      <c r="BS77" s="122"/>
      <c r="BT77" s="122"/>
      <c r="BU77" s="122"/>
      <c r="BV77" s="122"/>
      <c r="BW77" s="122"/>
      <c r="BX77" s="122"/>
      <c r="BY77" s="122"/>
      <c r="BZ77" s="122"/>
      <c r="CA77" s="122"/>
      <c r="CB77" s="122"/>
      <c r="CC77" s="122"/>
      <c r="CD77" s="213"/>
      <c r="CE77" s="122"/>
      <c r="CF77" s="172">
        <f>((CE77)*0.8)/1000</f>
        <v>0</v>
      </c>
      <c r="CG77" s="122"/>
      <c r="CH77" s="172">
        <f>(((CG77*3.8)*(0.8))/1000)</f>
        <v>0</v>
      </c>
      <c r="CI77" s="173" t="str">
        <f>IF(A77="","",IF(CF77=0,CH77,CF77))</f>
        <v/>
      </c>
      <c r="CJ77" s="173" t="str">
        <f>IF(A77="","",(CK77/$AY$4))</f>
        <v/>
      </c>
      <c r="CK77" s="173" t="str">
        <f>IF(A77="","",IF(CE77="",(CG77*$AY$4),CE77))</f>
        <v/>
      </c>
      <c r="CL77" s="123"/>
      <c r="CM77" s="172">
        <f>AV77-AW77</f>
        <v>0</v>
      </c>
      <c r="CN77" s="122"/>
      <c r="CO77" s="202"/>
      <c r="CP77" s="203"/>
      <c r="CQ77" s="203"/>
      <c r="CR77" s="204"/>
      <c r="CT77" s="76"/>
      <c r="CU77" s="76"/>
    </row>
    <row r="78" spans="1:99" s="1" customFormat="1" ht="13.8" hidden="1" thickBot="1" x14ac:dyDescent="0.3">
      <c r="A78" s="124"/>
      <c r="B78" s="125" t="str">
        <f t="shared" si="2"/>
        <v/>
      </c>
      <c r="C78" s="126"/>
      <c r="D78" s="127"/>
      <c r="E78" s="127"/>
      <c r="F78" s="127"/>
      <c r="G78" s="127"/>
      <c r="H78" s="127"/>
      <c r="I78" s="128"/>
      <c r="J78" s="174"/>
      <c r="K78" s="174"/>
      <c r="L78" s="174"/>
      <c r="M78" s="175"/>
      <c r="N78" s="174"/>
      <c r="O78" s="176"/>
      <c r="P78" s="177"/>
      <c r="Q78" s="175"/>
      <c r="R78" s="175"/>
      <c r="S78" s="177"/>
      <c r="T78" s="177"/>
      <c r="U78" s="177"/>
      <c r="V78" s="178"/>
      <c r="W78" s="178"/>
      <c r="X78" s="179"/>
      <c r="Y78" s="180"/>
      <c r="Z78" s="180"/>
      <c r="AA78" s="177"/>
      <c r="AB78" s="177"/>
      <c r="AC78" s="175"/>
      <c r="AD78" s="175"/>
      <c r="AE78" s="181"/>
      <c r="AF78" s="238" t="s">
        <v>141</v>
      </c>
      <c r="AG78" s="239"/>
      <c r="AH78" s="182"/>
      <c r="AI78" s="132"/>
      <c r="AJ78" s="132"/>
      <c r="AK78" s="132"/>
      <c r="AL78" s="132"/>
      <c r="AM78" s="132"/>
      <c r="AN78" s="133"/>
      <c r="AO78" s="133">
        <f>SUM(AO74:AO77)</f>
        <v>0.18749999999999994</v>
      </c>
      <c r="AP78" s="133">
        <f>SUM(AP74:AP77)</f>
        <v>0.14930555555555552</v>
      </c>
      <c r="AQ78" s="134">
        <f>SUM(AQ74:AQ77)</f>
        <v>2</v>
      </c>
      <c r="AR78" s="134"/>
      <c r="AS78" s="135"/>
      <c r="AT78" s="135"/>
      <c r="AU78" s="135"/>
      <c r="AV78" s="135"/>
      <c r="AW78" s="135"/>
      <c r="AX78" s="136"/>
      <c r="AY78" s="135"/>
      <c r="AZ78" s="183"/>
      <c r="BA78" s="184"/>
      <c r="BB78" s="184"/>
      <c r="BC78" s="185"/>
      <c r="BD78" s="185"/>
      <c r="BE78" s="185"/>
      <c r="BF78" s="186"/>
      <c r="BG78" s="186"/>
      <c r="BH78" s="186"/>
      <c r="BI78" s="186"/>
      <c r="BJ78" s="186"/>
      <c r="BK78" s="187"/>
      <c r="BL78" s="187"/>
      <c r="BM78" s="187"/>
      <c r="BN78" s="187"/>
      <c r="BO78" s="188"/>
      <c r="BP78" s="188"/>
      <c r="BQ78" s="188"/>
      <c r="BR78" s="189"/>
      <c r="BS78" s="189"/>
      <c r="BT78" s="189"/>
      <c r="BU78" s="189"/>
      <c r="BV78" s="189"/>
      <c r="BW78" s="189"/>
      <c r="BX78" s="189"/>
      <c r="BY78" s="189"/>
      <c r="BZ78" s="189"/>
      <c r="CA78" s="189"/>
      <c r="CB78" s="189"/>
      <c r="CC78" s="189"/>
      <c r="CD78" s="214"/>
      <c r="CE78" s="132"/>
      <c r="CF78" s="135"/>
      <c r="CG78" s="132"/>
      <c r="CH78" s="135">
        <f>SUM(CH74:CH77)</f>
        <v>0</v>
      </c>
      <c r="CI78" s="190">
        <f>SUM(CI74:CI77)</f>
        <v>20.851200000000002</v>
      </c>
      <c r="CJ78" s="190">
        <f>SUM(CJ74:CJ77)</f>
        <v>6858.8123852007348</v>
      </c>
      <c r="CK78" s="190">
        <f>SUM(CK74:CK77)</f>
        <v>26064</v>
      </c>
      <c r="CL78" s="191"/>
      <c r="CM78" s="135">
        <f>SUM(CM74:CM77)</f>
        <v>18.100000000000001</v>
      </c>
      <c r="CN78" s="132"/>
      <c r="CO78" s="132"/>
      <c r="CP78" s="132"/>
      <c r="CQ78" s="132"/>
      <c r="CR78" s="141"/>
      <c r="CT78" s="214"/>
      <c r="CU78" s="214"/>
    </row>
    <row r="79" spans="1:99" s="1" customFormat="1" x14ac:dyDescent="0.25">
      <c r="A79" s="100">
        <v>7739</v>
      </c>
      <c r="B79" s="76" t="str">
        <f t="shared" si="2"/>
        <v>7739-5701-1</v>
      </c>
      <c r="C79" s="52">
        <v>22</v>
      </c>
      <c r="D79" s="83" t="s">
        <v>218</v>
      </c>
      <c r="E79" s="83" t="s">
        <v>323</v>
      </c>
      <c r="F79" s="83" t="s">
        <v>448</v>
      </c>
      <c r="G79" s="83" t="s">
        <v>248</v>
      </c>
      <c r="H79" s="53" t="s">
        <v>296</v>
      </c>
      <c r="I79" s="70"/>
      <c r="J79" s="142"/>
      <c r="K79" s="142"/>
      <c r="L79" s="142"/>
      <c r="M79" s="143"/>
      <c r="N79" s="142"/>
      <c r="O79" s="144"/>
      <c r="P79" s="145"/>
      <c r="Q79" s="143"/>
      <c r="R79" s="143"/>
      <c r="S79" s="145"/>
      <c r="T79" s="145"/>
      <c r="U79" s="145"/>
      <c r="V79" s="146"/>
      <c r="W79" s="146"/>
      <c r="X79" s="147"/>
      <c r="Y79" s="146"/>
      <c r="Z79" s="146"/>
      <c r="AA79" s="145"/>
      <c r="AB79" s="145"/>
      <c r="AC79" s="143"/>
      <c r="AD79" s="143"/>
      <c r="AE79" s="147"/>
      <c r="AF79" s="56">
        <v>1</v>
      </c>
      <c r="AG79" s="81">
        <v>44325</v>
      </c>
      <c r="AH79" s="148" t="s">
        <v>342</v>
      </c>
      <c r="AI79" s="53" t="s">
        <v>244</v>
      </c>
      <c r="AJ79" s="53" t="s">
        <v>345</v>
      </c>
      <c r="AK79" s="149">
        <v>0.26041666666666669</v>
      </c>
      <c r="AL79" s="84">
        <v>0.27986111111111112</v>
      </c>
      <c r="AM79" s="84">
        <v>0.45902777777777781</v>
      </c>
      <c r="AN79" s="149">
        <v>0.47222222222222227</v>
      </c>
      <c r="AO79" s="150">
        <f>IF(AN79&lt;AK79,(AN79+1)-AK79,AN79-AK79)</f>
        <v>0.21180555555555558</v>
      </c>
      <c r="AP79" s="150">
        <f>IF(AM79&lt;AL79,(AM79+1)-AL79,AM79-AL79)</f>
        <v>0.1791666666666667</v>
      </c>
      <c r="AQ79" s="151">
        <f>IF(AP79&lt;&gt;0,1,"")</f>
        <v>1</v>
      </c>
      <c r="AR79" s="63">
        <f>IF(AK79&lt;&gt;0,AK79-(6/24)+1440,"")</f>
        <v>1440.0104166666667</v>
      </c>
      <c r="AS79" s="66">
        <v>19.399999999999999</v>
      </c>
      <c r="AT79" s="152"/>
      <c r="AU79" s="152"/>
      <c r="AV79" s="66">
        <v>28</v>
      </c>
      <c r="AW79" s="88">
        <v>7.5</v>
      </c>
      <c r="AX79" s="51">
        <v>90750</v>
      </c>
      <c r="AY79" s="65">
        <f>AX79*0.0004536</f>
        <v>41.164200000000001</v>
      </c>
      <c r="AZ79" s="66"/>
      <c r="BA79" s="68"/>
      <c r="BB79" s="68"/>
      <c r="BC79" s="69"/>
      <c r="BD79" s="70"/>
      <c r="BE79" s="70"/>
      <c r="BF79" s="70"/>
      <c r="BG79" s="70"/>
      <c r="BH79" s="71"/>
      <c r="BI79" s="71"/>
      <c r="BJ79" s="71"/>
      <c r="BK79" s="72"/>
      <c r="BL79" s="73"/>
      <c r="BM79" s="73"/>
      <c r="BN79" s="73"/>
      <c r="BO79" s="74"/>
      <c r="BP79" s="75"/>
      <c r="BQ79" s="74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215">
        <v>41.25</v>
      </c>
      <c r="CE79" s="51"/>
      <c r="CF79" s="153">
        <f>((CE79)*0.8)/1000</f>
        <v>0</v>
      </c>
      <c r="CG79" s="51">
        <v>6377</v>
      </c>
      <c r="CH79" s="153">
        <f>(((CG79*3.8)*(0.8))/1000)</f>
        <v>19.38608</v>
      </c>
      <c r="CI79" s="154">
        <f>IF(A79="","",IF(CF79=0,CH79,CF79))</f>
        <v>19.38608</v>
      </c>
      <c r="CJ79" s="154">
        <f>IF(A79="","",(CK79/$AY$4))</f>
        <v>6377</v>
      </c>
      <c r="CK79" s="154">
        <f>IF(A79="","",IF(CE79="",(CG79*$AY$4),CE79))</f>
        <v>24233.076903901285</v>
      </c>
      <c r="CL79" s="242">
        <f>CI79-AS79</f>
        <v>-1.3919999999998822E-2</v>
      </c>
      <c r="CM79" s="153">
        <f>AV79-AW79</f>
        <v>20.5</v>
      </c>
      <c r="CN79" s="155" t="s">
        <v>142</v>
      </c>
      <c r="CO79" s="199"/>
      <c r="CP79" s="200"/>
      <c r="CQ79" s="200"/>
      <c r="CR79" s="201"/>
      <c r="CT79" s="228" t="s">
        <v>697</v>
      </c>
      <c r="CU79" s="228"/>
    </row>
    <row r="80" spans="1:99" s="1" customFormat="1" x14ac:dyDescent="0.25">
      <c r="A80" s="100">
        <v>7739</v>
      </c>
      <c r="B80" s="76" t="str">
        <f t="shared" si="2"/>
        <v>7739-4700-2</v>
      </c>
      <c r="C80" s="77">
        <v>22</v>
      </c>
      <c r="D80" s="83" t="s">
        <v>218</v>
      </c>
      <c r="E80" s="83" t="s">
        <v>323</v>
      </c>
      <c r="F80" s="83" t="s">
        <v>448</v>
      </c>
      <c r="G80" s="83" t="s">
        <v>248</v>
      </c>
      <c r="H80" s="76" t="s">
        <v>296</v>
      </c>
      <c r="I80" s="76"/>
      <c r="J80" s="156"/>
      <c r="K80" s="156"/>
      <c r="L80" s="156"/>
      <c r="M80" s="157"/>
      <c r="N80" s="156"/>
      <c r="O80" s="158"/>
      <c r="P80" s="159"/>
      <c r="Q80" s="157"/>
      <c r="R80" s="157"/>
      <c r="S80" s="159"/>
      <c r="T80" s="159"/>
      <c r="U80" s="159"/>
      <c r="V80" s="160"/>
      <c r="W80" s="160"/>
      <c r="X80" s="161"/>
      <c r="Y80" s="162"/>
      <c r="Z80" s="162"/>
      <c r="AA80" s="159"/>
      <c r="AB80" s="159"/>
      <c r="AC80" s="157"/>
      <c r="AD80" s="157"/>
      <c r="AE80" s="161"/>
      <c r="AF80" s="80">
        <v>2</v>
      </c>
      <c r="AG80" s="81">
        <v>44325</v>
      </c>
      <c r="AH80" s="82" t="s">
        <v>343</v>
      </c>
      <c r="AI80" s="83" t="s">
        <v>345</v>
      </c>
      <c r="AJ80" s="83" t="s">
        <v>346</v>
      </c>
      <c r="AK80" s="84">
        <v>0.50694444444444442</v>
      </c>
      <c r="AL80" s="84">
        <v>0.51944444444444449</v>
      </c>
      <c r="AM80" s="84">
        <v>0.57013888888888886</v>
      </c>
      <c r="AN80" s="84">
        <v>0.57638888888888895</v>
      </c>
      <c r="AO80" s="163">
        <f>IF(AN80&lt;AK80,(AN80+1)-AK80,AN80-AK80)</f>
        <v>6.9444444444444531E-2</v>
      </c>
      <c r="AP80" s="163">
        <f>IF(AM80&lt;AL80,(AM80+1)-AL80,AM80-AL80)</f>
        <v>5.0694444444444375E-2</v>
      </c>
      <c r="AQ80" s="164">
        <f>IF(AP80&lt;&gt;0,1,"")</f>
        <v>1</v>
      </c>
      <c r="AR80" s="87">
        <f>IF(AK80&lt;&gt;0,AK80-(6/24)+1440,"")</f>
        <v>1440.2569444444443</v>
      </c>
      <c r="AS80" s="254">
        <v>7.81</v>
      </c>
      <c r="AT80" s="165"/>
      <c r="AU80" s="165"/>
      <c r="AV80" s="88">
        <v>15</v>
      </c>
      <c r="AW80" s="88">
        <v>9.1</v>
      </c>
      <c r="AX80" s="90" t="s">
        <v>449</v>
      </c>
      <c r="AY80" s="89">
        <f>AX80*0.0004536</f>
        <v>37.788055200000002</v>
      </c>
      <c r="AZ80" s="88"/>
      <c r="BA80" s="92"/>
      <c r="BB80" s="92"/>
      <c r="BC80" s="80"/>
      <c r="BD80" s="93"/>
      <c r="BE80" s="93"/>
      <c r="BF80" s="93"/>
      <c r="BG80" s="93"/>
      <c r="BH80" s="94"/>
      <c r="BI80" s="94"/>
      <c r="BJ80" s="94"/>
      <c r="BK80" s="95"/>
      <c r="BL80" s="96"/>
      <c r="BM80" s="96"/>
      <c r="BN80" s="96"/>
      <c r="BO80" s="97"/>
      <c r="BP80" s="98"/>
      <c r="BQ80" s="97"/>
      <c r="BR80" s="76"/>
      <c r="BS80" s="76"/>
      <c r="BT80" s="76"/>
      <c r="BU80" s="76"/>
      <c r="BV80" s="76"/>
      <c r="BW80" s="76"/>
      <c r="BX80" s="76"/>
      <c r="BY80" s="76"/>
      <c r="BZ80" s="76"/>
      <c r="CA80" s="76"/>
      <c r="CB80" s="76"/>
      <c r="CC80" s="76"/>
      <c r="CD80" s="212">
        <v>37.866999999999997</v>
      </c>
      <c r="CE80" s="76"/>
      <c r="CF80" s="166">
        <f>((CE80)*0.8)/1000</f>
        <v>0</v>
      </c>
      <c r="CG80" s="76">
        <v>2568</v>
      </c>
      <c r="CH80" s="166">
        <f>(((CG80*3.8)*(0.8))/1000)</f>
        <v>7.8067200000000003</v>
      </c>
      <c r="CI80" s="167">
        <f>IF(A80="","",IF(CF80=0,CH80,CF80))</f>
        <v>7.8067200000000003</v>
      </c>
      <c r="CJ80" s="167">
        <f>IF(A80="","",(CK80/$AY$4))</f>
        <v>2568</v>
      </c>
      <c r="CK80" s="167">
        <f>IF(A80="","",IF(CE80="",(CG80*$AY$4),CE80))</f>
        <v>9758.5920478623957</v>
      </c>
      <c r="CL80" s="99">
        <f>CI80-AS80</f>
        <v>-3.2799999999992835E-3</v>
      </c>
      <c r="CM80" s="166">
        <f>AV80-AW80</f>
        <v>5.9</v>
      </c>
      <c r="CN80" s="168"/>
      <c r="CO80" s="81"/>
      <c r="CP80" s="192"/>
      <c r="CQ80" s="192"/>
      <c r="CR80" s="169"/>
      <c r="CT80" s="83" t="s">
        <v>697</v>
      </c>
      <c r="CU80" s="76"/>
    </row>
    <row r="81" spans="1:99" s="1" customFormat="1" ht="13.8" thickBot="1" x14ac:dyDescent="0.3">
      <c r="A81" s="100">
        <v>7739</v>
      </c>
      <c r="B81" s="76" t="str">
        <f t="shared" si="2"/>
        <v>7739-700-3</v>
      </c>
      <c r="C81" s="77">
        <v>22</v>
      </c>
      <c r="D81" s="83" t="s">
        <v>218</v>
      </c>
      <c r="E81" s="83" t="s">
        <v>323</v>
      </c>
      <c r="F81" s="83" t="s">
        <v>448</v>
      </c>
      <c r="G81" s="83" t="s">
        <v>248</v>
      </c>
      <c r="H81" s="76" t="s">
        <v>296</v>
      </c>
      <c r="I81" s="76"/>
      <c r="J81" s="156"/>
      <c r="K81" s="156"/>
      <c r="L81" s="156"/>
      <c r="M81" s="157"/>
      <c r="N81" s="156"/>
      <c r="O81" s="158"/>
      <c r="P81" s="159"/>
      <c r="Q81" s="157"/>
      <c r="R81" s="157"/>
      <c r="S81" s="159"/>
      <c r="T81" s="159"/>
      <c r="U81" s="159"/>
      <c r="V81" s="160"/>
      <c r="W81" s="160"/>
      <c r="X81" s="161"/>
      <c r="Y81" s="162"/>
      <c r="Z81" s="162"/>
      <c r="AA81" s="159"/>
      <c r="AB81" s="159"/>
      <c r="AC81" s="157"/>
      <c r="AD81" s="157"/>
      <c r="AE81" s="161"/>
      <c r="AF81" s="80">
        <v>3</v>
      </c>
      <c r="AG81" s="81">
        <v>44325</v>
      </c>
      <c r="AH81" s="82" t="s">
        <v>344</v>
      </c>
      <c r="AI81" s="83" t="s">
        <v>346</v>
      </c>
      <c r="AJ81" s="83" t="s">
        <v>209</v>
      </c>
      <c r="AK81" s="84">
        <v>0.625</v>
      </c>
      <c r="AL81" s="84">
        <v>0.63611111111111118</v>
      </c>
      <c r="AM81" s="84">
        <v>0.74930555555555556</v>
      </c>
      <c r="AN81" s="84">
        <v>0.76041666666666663</v>
      </c>
      <c r="AO81" s="243">
        <f>IF(AN81&lt;AK81,(AN81+1)-AK81,AN81-AK81)</f>
        <v>0.13541666666666663</v>
      </c>
      <c r="AP81" s="163">
        <f>IF(AM81&lt;AL81,(AM81+1)-AL81,AM81-AL81)</f>
        <v>0.11319444444444438</v>
      </c>
      <c r="AQ81" s="164">
        <f>IF(AP81&lt;&gt;0,1,"")</f>
        <v>1</v>
      </c>
      <c r="AR81" s="87">
        <f>IF(AK81&lt;&gt;0,AK81-(6/24)+1440,"")</f>
        <v>1440.375</v>
      </c>
      <c r="AS81" s="88">
        <v>11.5</v>
      </c>
      <c r="AT81" s="89"/>
      <c r="AU81" s="89"/>
      <c r="AV81" s="88">
        <v>20.3</v>
      </c>
      <c r="AW81" s="88">
        <v>7.7</v>
      </c>
      <c r="AX81" s="90" t="s">
        <v>450</v>
      </c>
      <c r="AY81" s="89">
        <f>AX81*0.0004536</f>
        <v>37.470898080000005</v>
      </c>
      <c r="AZ81" s="88"/>
      <c r="BA81" s="92"/>
      <c r="BB81" s="92"/>
      <c r="BC81" s="80"/>
      <c r="BD81" s="93"/>
      <c r="BE81" s="93"/>
      <c r="BF81" s="93"/>
      <c r="BG81" s="93"/>
      <c r="BH81" s="94"/>
      <c r="BI81" s="94"/>
      <c r="BJ81" s="94"/>
      <c r="BK81" s="95"/>
      <c r="BL81" s="96"/>
      <c r="BM81" s="96"/>
      <c r="BN81" s="96"/>
      <c r="BO81" s="97"/>
      <c r="BP81" s="98"/>
      <c r="BQ81" s="97"/>
      <c r="BR81" s="76"/>
      <c r="BS81" s="76"/>
      <c r="BT81" s="76"/>
      <c r="BU81" s="76"/>
      <c r="BV81" s="76"/>
      <c r="BW81" s="76"/>
      <c r="BX81" s="76"/>
      <c r="BY81" s="76"/>
      <c r="BZ81" s="76"/>
      <c r="CA81" s="76"/>
      <c r="CB81" s="76"/>
      <c r="CC81" s="76"/>
      <c r="CD81" s="212">
        <v>37.548999999999999</v>
      </c>
      <c r="CE81" s="76">
        <v>14440</v>
      </c>
      <c r="CF81" s="166">
        <f>((CE81)*0.8)/1000</f>
        <v>11.552</v>
      </c>
      <c r="CG81" s="76"/>
      <c r="CH81" s="166">
        <f>(((CG81*3.8)*(0.8))/1000)</f>
        <v>0</v>
      </c>
      <c r="CI81" s="167">
        <f>IF(A81="","",IF(CF81=0,CH81,CF81))</f>
        <v>11.552</v>
      </c>
      <c r="CJ81" s="167">
        <f>IF(A81="","",(CK81/$AY$4))</f>
        <v>3799.9252164786144</v>
      </c>
      <c r="CK81" s="167">
        <f>IF(A81="","",IF(CE81="",(CG81*$AY$4),CE81))</f>
        <v>14440</v>
      </c>
      <c r="CL81" s="99">
        <f>CI81-AS81</f>
        <v>5.1999999999999602E-2</v>
      </c>
      <c r="CM81" s="166">
        <f>AV81-AW81</f>
        <v>12.600000000000001</v>
      </c>
      <c r="CN81" s="168"/>
      <c r="CO81" s="81">
        <v>44325</v>
      </c>
      <c r="CP81" s="192">
        <v>0.55208333333333337</v>
      </c>
      <c r="CQ81" s="192">
        <v>0.58333333333333337</v>
      </c>
      <c r="CR81" s="169" t="s">
        <v>522</v>
      </c>
      <c r="CT81" s="83" t="s">
        <v>697</v>
      </c>
      <c r="CU81" s="101"/>
    </row>
    <row r="82" spans="1:99" s="1" customFormat="1" ht="13.8" hidden="1" thickBot="1" x14ac:dyDescent="0.3">
      <c r="A82" s="100"/>
      <c r="B82" s="76" t="str">
        <f t="shared" si="2"/>
        <v/>
      </c>
      <c r="C82" s="77"/>
      <c r="D82" s="83"/>
      <c r="E82" s="83"/>
      <c r="F82" s="83"/>
      <c r="G82" s="83"/>
      <c r="H82" s="76"/>
      <c r="I82" s="76"/>
      <c r="J82" s="156"/>
      <c r="K82" s="156"/>
      <c r="L82" s="156"/>
      <c r="M82" s="157"/>
      <c r="N82" s="156"/>
      <c r="O82" s="158"/>
      <c r="P82" s="159"/>
      <c r="Q82" s="157"/>
      <c r="R82" s="157"/>
      <c r="S82" s="159"/>
      <c r="T82" s="159"/>
      <c r="U82" s="159"/>
      <c r="V82" s="160"/>
      <c r="W82" s="160"/>
      <c r="X82" s="161"/>
      <c r="Y82" s="162"/>
      <c r="Z82" s="162"/>
      <c r="AA82" s="159"/>
      <c r="AB82" s="159"/>
      <c r="AC82" s="157"/>
      <c r="AD82" s="157"/>
      <c r="AE82" s="161"/>
      <c r="AF82" s="102">
        <v>4</v>
      </c>
      <c r="AG82" s="103"/>
      <c r="AH82" s="104"/>
      <c r="AI82" s="107"/>
      <c r="AJ82" s="106"/>
      <c r="AK82" s="107"/>
      <c r="AL82" s="107"/>
      <c r="AM82" s="107"/>
      <c r="AN82" s="107"/>
      <c r="AO82" s="170">
        <f>IF(AN82&lt;AK82,(AN82+1)-AK82,AN82-AK82)</f>
        <v>0</v>
      </c>
      <c r="AP82" s="170">
        <f>IF(AM82&lt;AL82,(AM82+1)-AL82,AM82-AL82)</f>
        <v>0</v>
      </c>
      <c r="AQ82" s="171" t="str">
        <f>IF(AP82&lt;&gt;0,1,"")</f>
        <v/>
      </c>
      <c r="AR82" s="110" t="str">
        <f>IF(AK82&lt;&gt;0,AK82-(6/24)+1440,"")</f>
        <v/>
      </c>
      <c r="AS82" s="111"/>
      <c r="AT82" s="112"/>
      <c r="AU82" s="112"/>
      <c r="AV82" s="111"/>
      <c r="AW82" s="111"/>
      <c r="AX82" s="113"/>
      <c r="AY82" s="112">
        <f>AX82*0.0004536</f>
        <v>0</v>
      </c>
      <c r="AZ82" s="111"/>
      <c r="BA82" s="115"/>
      <c r="BB82" s="115"/>
      <c r="BC82" s="102"/>
      <c r="BD82" s="116"/>
      <c r="BE82" s="116"/>
      <c r="BF82" s="116"/>
      <c r="BG82" s="116"/>
      <c r="BH82" s="117"/>
      <c r="BI82" s="117"/>
      <c r="BJ82" s="117"/>
      <c r="BK82" s="118"/>
      <c r="BL82" s="119"/>
      <c r="BM82" s="119"/>
      <c r="BN82" s="119"/>
      <c r="BO82" s="120"/>
      <c r="BP82" s="121"/>
      <c r="BQ82" s="120"/>
      <c r="BR82" s="122"/>
      <c r="BS82" s="122"/>
      <c r="BT82" s="122"/>
      <c r="BU82" s="122"/>
      <c r="BV82" s="122"/>
      <c r="BW82" s="122"/>
      <c r="BX82" s="122"/>
      <c r="BY82" s="122"/>
      <c r="BZ82" s="122"/>
      <c r="CA82" s="122"/>
      <c r="CB82" s="122"/>
      <c r="CC82" s="122"/>
      <c r="CD82" s="213"/>
      <c r="CE82" s="122"/>
      <c r="CF82" s="172">
        <f>((CE82)*0.8)/1000</f>
        <v>0</v>
      </c>
      <c r="CG82" s="122"/>
      <c r="CH82" s="172">
        <f>(((CG82*3.8)*(0.8))/1000)</f>
        <v>0</v>
      </c>
      <c r="CI82" s="173" t="str">
        <f>IF(A82="","",IF(CF82=0,CH82,CF82))</f>
        <v/>
      </c>
      <c r="CJ82" s="173" t="str">
        <f>IF(A82="","",(CK82/$AY$4))</f>
        <v/>
      </c>
      <c r="CK82" s="173" t="str">
        <f>IF(A82="","",IF(CE82="",(CG82*$AY$4),CE82))</f>
        <v/>
      </c>
      <c r="CL82" s="123"/>
      <c r="CM82" s="172">
        <f>AV82-AW82</f>
        <v>0</v>
      </c>
      <c r="CN82" s="122"/>
      <c r="CO82" s="202"/>
      <c r="CP82" s="203"/>
      <c r="CQ82" s="203"/>
      <c r="CR82" s="204"/>
      <c r="CT82" s="76"/>
      <c r="CU82" s="76"/>
    </row>
    <row r="83" spans="1:99" s="1" customFormat="1" ht="13.8" hidden="1" thickBot="1" x14ac:dyDescent="0.3">
      <c r="A83" s="124"/>
      <c r="B83" s="125" t="str">
        <f t="shared" si="2"/>
        <v/>
      </c>
      <c r="C83" s="126"/>
      <c r="D83" s="127"/>
      <c r="E83" s="127"/>
      <c r="F83" s="127"/>
      <c r="G83" s="127"/>
      <c r="H83" s="127"/>
      <c r="I83" s="128"/>
      <c r="J83" s="174"/>
      <c r="K83" s="174"/>
      <c r="L83" s="174"/>
      <c r="M83" s="175"/>
      <c r="N83" s="174"/>
      <c r="O83" s="176"/>
      <c r="P83" s="177"/>
      <c r="Q83" s="175"/>
      <c r="R83" s="175"/>
      <c r="S83" s="177"/>
      <c r="T83" s="177"/>
      <c r="U83" s="177"/>
      <c r="V83" s="178"/>
      <c r="W83" s="178"/>
      <c r="X83" s="179"/>
      <c r="Y83" s="180"/>
      <c r="Z83" s="180"/>
      <c r="AA83" s="177"/>
      <c r="AB83" s="177"/>
      <c r="AC83" s="175"/>
      <c r="AD83" s="175"/>
      <c r="AE83" s="181"/>
      <c r="AF83" s="238" t="s">
        <v>141</v>
      </c>
      <c r="AG83" s="239"/>
      <c r="AH83" s="182"/>
      <c r="AI83" s="132"/>
      <c r="AJ83" s="132"/>
      <c r="AK83" s="132"/>
      <c r="AL83" s="132"/>
      <c r="AM83" s="132"/>
      <c r="AN83" s="133"/>
      <c r="AO83" s="133">
        <f>SUM(AO79:AO82)</f>
        <v>0.41666666666666674</v>
      </c>
      <c r="AP83" s="133">
        <f>SUM(AP79:AP82)</f>
        <v>0.34305555555555545</v>
      </c>
      <c r="AQ83" s="134">
        <f>SUM(AQ79:AQ82)</f>
        <v>3</v>
      </c>
      <c r="AR83" s="134"/>
      <c r="AS83" s="135"/>
      <c r="AT83" s="135"/>
      <c r="AU83" s="135"/>
      <c r="AV83" s="135"/>
      <c r="AW83" s="135"/>
      <c r="AX83" s="136"/>
      <c r="AY83" s="135"/>
      <c r="AZ83" s="183"/>
      <c r="BA83" s="184"/>
      <c r="BB83" s="184"/>
      <c r="BC83" s="185"/>
      <c r="BD83" s="185"/>
      <c r="BE83" s="185"/>
      <c r="BF83" s="186"/>
      <c r="BG83" s="186"/>
      <c r="BH83" s="186"/>
      <c r="BI83" s="186"/>
      <c r="BJ83" s="186"/>
      <c r="BK83" s="187"/>
      <c r="BL83" s="187"/>
      <c r="BM83" s="187"/>
      <c r="BN83" s="187"/>
      <c r="BO83" s="188"/>
      <c r="BP83" s="188"/>
      <c r="BQ83" s="188"/>
      <c r="BR83" s="189"/>
      <c r="BS83" s="189"/>
      <c r="BT83" s="189"/>
      <c r="BU83" s="189"/>
      <c r="BV83" s="189"/>
      <c r="BW83" s="189"/>
      <c r="BX83" s="189"/>
      <c r="BY83" s="189"/>
      <c r="BZ83" s="189"/>
      <c r="CA83" s="189"/>
      <c r="CB83" s="189"/>
      <c r="CC83" s="189"/>
      <c r="CD83" s="214"/>
      <c r="CE83" s="132"/>
      <c r="CF83" s="135"/>
      <c r="CG83" s="132"/>
      <c r="CH83" s="135">
        <f>SUM(CH79:CH82)</f>
        <v>27.192799999999998</v>
      </c>
      <c r="CI83" s="190">
        <f>SUM(CI79:CI82)</f>
        <v>38.744799999999998</v>
      </c>
      <c r="CJ83" s="190">
        <f>SUM(CJ79:CJ82)</f>
        <v>12744.925216478614</v>
      </c>
      <c r="CK83" s="190">
        <f>SUM(CK79:CK82)</f>
        <v>48431.668951763684</v>
      </c>
      <c r="CL83" s="191"/>
      <c r="CM83" s="135">
        <f>SUM(CM79:CM82)</f>
        <v>39</v>
      </c>
      <c r="CN83" s="132"/>
      <c r="CO83" s="132"/>
      <c r="CP83" s="132"/>
      <c r="CQ83" s="132"/>
      <c r="CR83" s="141"/>
      <c r="CT83" s="214"/>
      <c r="CU83" s="214"/>
    </row>
    <row r="84" spans="1:99" s="1" customFormat="1" ht="13.8" thickBot="1" x14ac:dyDescent="0.3">
      <c r="A84" s="100">
        <v>7740</v>
      </c>
      <c r="B84" s="76" t="str">
        <f t="shared" si="2"/>
        <v>7740-300-1</v>
      </c>
      <c r="C84" s="52">
        <v>25</v>
      </c>
      <c r="D84" s="83" t="s">
        <v>316</v>
      </c>
      <c r="E84" s="83" t="s">
        <v>269</v>
      </c>
      <c r="F84" s="83"/>
      <c r="G84" s="83"/>
      <c r="H84" s="53"/>
      <c r="I84" s="70"/>
      <c r="J84" s="142"/>
      <c r="K84" s="142"/>
      <c r="L84" s="142"/>
      <c r="M84" s="143"/>
      <c r="N84" s="142"/>
      <c r="O84" s="144"/>
      <c r="P84" s="145"/>
      <c r="Q84" s="143"/>
      <c r="R84" s="143"/>
      <c r="S84" s="145"/>
      <c r="T84" s="145"/>
      <c r="U84" s="145"/>
      <c r="V84" s="146"/>
      <c r="W84" s="146"/>
      <c r="X84" s="147"/>
      <c r="Y84" s="146"/>
      <c r="Z84" s="146"/>
      <c r="AA84" s="145"/>
      <c r="AB84" s="145"/>
      <c r="AC84" s="143"/>
      <c r="AD84" s="143"/>
      <c r="AE84" s="147"/>
      <c r="AF84" s="56">
        <v>1</v>
      </c>
      <c r="AG84" s="81">
        <v>44326</v>
      </c>
      <c r="AH84" s="148" t="s">
        <v>272</v>
      </c>
      <c r="AI84" s="53" t="s">
        <v>209</v>
      </c>
      <c r="AJ84" s="53" t="s">
        <v>244</v>
      </c>
      <c r="AK84" s="149">
        <v>0.98263888888888884</v>
      </c>
      <c r="AL84" s="84">
        <v>0</v>
      </c>
      <c r="AM84" s="84">
        <v>0.1423611111111111</v>
      </c>
      <c r="AN84" s="149">
        <v>0.16319444444444445</v>
      </c>
      <c r="AO84" s="150">
        <f>IF(AN84&lt;AK84,(AN84+1)-AK84,AN84-AK84)</f>
        <v>0.18055555555555558</v>
      </c>
      <c r="AP84" s="150">
        <f>IF(AM84&lt;AL84,(AM84+1)-AL84,AM84-AL84)</f>
        <v>0.1423611111111111</v>
      </c>
      <c r="AQ84" s="151">
        <f>IF(AP84&lt;&gt;0,1,"")</f>
        <v>1</v>
      </c>
      <c r="AR84" s="63">
        <f>IF(AK84&lt;&gt;0,AK84-(6/24)+1440,"")</f>
        <v>1440.7326388888889</v>
      </c>
      <c r="AS84" s="66">
        <v>16.899999999999999</v>
      </c>
      <c r="AT84" s="152"/>
      <c r="AU84" s="152"/>
      <c r="AV84" s="66">
        <v>24</v>
      </c>
      <c r="AW84" s="88">
        <v>6.8</v>
      </c>
      <c r="AX84" s="51">
        <v>91007</v>
      </c>
      <c r="AY84" s="65">
        <f>AX84*0.0004536</f>
        <v>41.280775200000001</v>
      </c>
      <c r="AZ84" s="66"/>
      <c r="BA84" s="68"/>
      <c r="BB84" s="68"/>
      <c r="BC84" s="69"/>
      <c r="BD84" s="70"/>
      <c r="BE84" s="70"/>
      <c r="BF84" s="70"/>
      <c r="BG84" s="70"/>
      <c r="BH84" s="71"/>
      <c r="BI84" s="71"/>
      <c r="BJ84" s="71"/>
      <c r="BK84" s="72"/>
      <c r="BL84" s="73"/>
      <c r="BM84" s="73"/>
      <c r="BN84" s="73"/>
      <c r="BO84" s="74"/>
      <c r="BP84" s="75"/>
      <c r="BQ84" s="74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215">
        <v>39.103999999999999</v>
      </c>
      <c r="CE84" s="51">
        <v>21177</v>
      </c>
      <c r="CF84" s="153">
        <f>((CE84)*0.8)/1000</f>
        <v>16.941600000000001</v>
      </c>
      <c r="CG84" s="51"/>
      <c r="CH84" s="153">
        <f>(((CG84*3.8)*(0.8))/1000)</f>
        <v>0</v>
      </c>
      <c r="CI84" s="154">
        <f>IF(A84="","",IF(CF84=0,CH84,CF84))</f>
        <v>16.941600000000001</v>
      </c>
      <c r="CJ84" s="154">
        <f>IF(A84="","",(CK84/$AY$4))</f>
        <v>5572.7850629755967</v>
      </c>
      <c r="CK84" s="154">
        <f>IF(A84="","",IF(CE84="",(CG84*$AY$4),CE84))</f>
        <v>21177</v>
      </c>
      <c r="CL84" s="242">
        <f>CI84-AS84</f>
        <v>4.1600000000002524E-2</v>
      </c>
      <c r="CM84" s="153">
        <f>AV84-AW84</f>
        <v>17.2</v>
      </c>
      <c r="CN84" s="155" t="s">
        <v>142</v>
      </c>
      <c r="CO84" s="199">
        <v>44325</v>
      </c>
      <c r="CP84" s="200">
        <v>0.71527777777777779</v>
      </c>
      <c r="CQ84" s="200">
        <v>0.77430555555555547</v>
      </c>
      <c r="CR84" s="201" t="s">
        <v>523</v>
      </c>
      <c r="CT84" s="228" t="s">
        <v>697</v>
      </c>
      <c r="CU84" s="228"/>
    </row>
    <row r="85" spans="1:99" s="1" customFormat="1" ht="13.8" hidden="1" thickBot="1" x14ac:dyDescent="0.3">
      <c r="A85" s="100"/>
      <c r="B85" s="76" t="str">
        <f t="shared" si="2"/>
        <v/>
      </c>
      <c r="C85" s="77"/>
      <c r="D85" s="83"/>
      <c r="E85" s="83"/>
      <c r="F85" s="83"/>
      <c r="G85" s="83"/>
      <c r="H85" s="76"/>
      <c r="I85" s="76"/>
      <c r="J85" s="156"/>
      <c r="K85" s="156"/>
      <c r="L85" s="156"/>
      <c r="M85" s="157"/>
      <c r="N85" s="156"/>
      <c r="O85" s="158"/>
      <c r="P85" s="159"/>
      <c r="Q85" s="157"/>
      <c r="R85" s="157"/>
      <c r="S85" s="159"/>
      <c r="T85" s="159"/>
      <c r="U85" s="159"/>
      <c r="V85" s="160"/>
      <c r="W85" s="160"/>
      <c r="X85" s="161"/>
      <c r="Y85" s="162"/>
      <c r="Z85" s="162"/>
      <c r="AA85" s="159"/>
      <c r="AB85" s="159"/>
      <c r="AC85" s="157"/>
      <c r="AD85" s="157"/>
      <c r="AE85" s="161"/>
      <c r="AF85" s="80">
        <v>2</v>
      </c>
      <c r="AG85" s="81"/>
      <c r="AH85" s="82"/>
      <c r="AI85" s="83"/>
      <c r="AJ85" s="83"/>
      <c r="AK85" s="84"/>
      <c r="AL85" s="84"/>
      <c r="AM85" s="84"/>
      <c r="AN85" s="84"/>
      <c r="AO85" s="163">
        <f>IF(AN85&lt;AK85,(AN85+1)-AK85,AN85-AK85)</f>
        <v>0</v>
      </c>
      <c r="AP85" s="163">
        <f>IF(AM85&lt;AL85,(AM85+1)-AL85,AM85-AL85)</f>
        <v>0</v>
      </c>
      <c r="AQ85" s="164" t="str">
        <f>IF(AP85&lt;&gt;0,1,"")</f>
        <v/>
      </c>
      <c r="AR85" s="87" t="str">
        <f>IF(AK85&lt;&gt;0,AK85-(6/24)+1440,"")</f>
        <v/>
      </c>
      <c r="AS85" s="88"/>
      <c r="AT85" s="165"/>
      <c r="AU85" s="165"/>
      <c r="AV85" s="88"/>
      <c r="AW85" s="88"/>
      <c r="AX85" s="90"/>
      <c r="AY85" s="89">
        <f>AX85*0.0004536</f>
        <v>0</v>
      </c>
      <c r="AZ85" s="88"/>
      <c r="BA85" s="92"/>
      <c r="BB85" s="92"/>
      <c r="BC85" s="80"/>
      <c r="BD85" s="93"/>
      <c r="BE85" s="93"/>
      <c r="BF85" s="93"/>
      <c r="BG85" s="93"/>
      <c r="BH85" s="94"/>
      <c r="BI85" s="94"/>
      <c r="BJ85" s="94"/>
      <c r="BK85" s="95"/>
      <c r="BL85" s="96"/>
      <c r="BM85" s="96"/>
      <c r="BN85" s="96"/>
      <c r="BO85" s="97"/>
      <c r="BP85" s="98"/>
      <c r="BQ85" s="97"/>
      <c r="BR85" s="76"/>
      <c r="BS85" s="76"/>
      <c r="BT85" s="76"/>
      <c r="BU85" s="76"/>
      <c r="BV85" s="76"/>
      <c r="BW85" s="76"/>
      <c r="BX85" s="76"/>
      <c r="BY85" s="76"/>
      <c r="BZ85" s="76"/>
      <c r="CA85" s="76"/>
      <c r="CB85" s="76"/>
      <c r="CC85" s="76"/>
      <c r="CD85" s="212"/>
      <c r="CE85" s="76"/>
      <c r="CF85" s="166">
        <f>((CE85)*0.8)/1000</f>
        <v>0</v>
      </c>
      <c r="CG85" s="76"/>
      <c r="CH85" s="166">
        <f>(((CG85*3.8)*(0.8))/1000)</f>
        <v>0</v>
      </c>
      <c r="CI85" s="167" t="str">
        <f>IF(A85="","",IF(CF85=0,CH85,CF85))</f>
        <v/>
      </c>
      <c r="CJ85" s="167" t="str">
        <f>IF(A85="","",(CK85/$AY$4))</f>
        <v/>
      </c>
      <c r="CK85" s="167" t="str">
        <f>IF(A85="","",IF(CE85="",(CG85*$AY$4),CE85))</f>
        <v/>
      </c>
      <c r="CL85" s="99"/>
      <c r="CM85" s="166">
        <f>AV85-AW85</f>
        <v>0</v>
      </c>
      <c r="CN85" s="168"/>
      <c r="CO85" s="81"/>
      <c r="CP85" s="192"/>
      <c r="CQ85" s="192"/>
      <c r="CR85" s="169"/>
      <c r="CT85" s="83"/>
      <c r="CU85" s="76"/>
    </row>
    <row r="86" spans="1:99" s="1" customFormat="1" ht="13.8" hidden="1" thickBot="1" x14ac:dyDescent="0.3">
      <c r="A86" s="100"/>
      <c r="B86" s="76" t="str">
        <f t="shared" si="2"/>
        <v/>
      </c>
      <c r="C86" s="77"/>
      <c r="D86" s="83"/>
      <c r="E86" s="83"/>
      <c r="F86" s="83"/>
      <c r="G86" s="83"/>
      <c r="H86" s="76"/>
      <c r="I86" s="76"/>
      <c r="J86" s="156"/>
      <c r="K86" s="156"/>
      <c r="L86" s="156"/>
      <c r="M86" s="157"/>
      <c r="N86" s="156"/>
      <c r="O86" s="158"/>
      <c r="P86" s="159"/>
      <c r="Q86" s="157"/>
      <c r="R86" s="157"/>
      <c r="S86" s="159"/>
      <c r="T86" s="159"/>
      <c r="U86" s="159"/>
      <c r="V86" s="160"/>
      <c r="W86" s="160"/>
      <c r="X86" s="161"/>
      <c r="Y86" s="162"/>
      <c r="Z86" s="162"/>
      <c r="AA86" s="159"/>
      <c r="AB86" s="159"/>
      <c r="AC86" s="157"/>
      <c r="AD86" s="157"/>
      <c r="AE86" s="161"/>
      <c r="AF86" s="80">
        <v>3</v>
      </c>
      <c r="AG86" s="81"/>
      <c r="AH86" s="82"/>
      <c r="AI86" s="83"/>
      <c r="AJ86" s="83"/>
      <c r="AK86" s="84"/>
      <c r="AL86" s="84"/>
      <c r="AM86" s="84"/>
      <c r="AN86" s="84"/>
      <c r="AO86" s="243">
        <f>IF(AN86&lt;AK86,(AN86+1)-AK86,AN86-AK86)</f>
        <v>0</v>
      </c>
      <c r="AP86" s="163">
        <f>IF(AM86&lt;AL86,(AM86+1)-AL86,AM86-AL86)</f>
        <v>0</v>
      </c>
      <c r="AQ86" s="164" t="str">
        <f>IF(AP86&lt;&gt;0,1,"")</f>
        <v/>
      </c>
      <c r="AR86" s="87" t="str">
        <f>IF(AK86&lt;&gt;0,AK86-(6/24)+1440,"")</f>
        <v/>
      </c>
      <c r="AS86" s="88"/>
      <c r="AT86" s="89"/>
      <c r="AU86" s="89"/>
      <c r="AV86" s="88"/>
      <c r="AW86" s="88"/>
      <c r="AX86" s="90"/>
      <c r="AY86" s="89">
        <f>AX86*0.0004536</f>
        <v>0</v>
      </c>
      <c r="AZ86" s="88"/>
      <c r="BA86" s="92"/>
      <c r="BB86" s="92"/>
      <c r="BC86" s="80"/>
      <c r="BD86" s="93"/>
      <c r="BE86" s="93"/>
      <c r="BF86" s="93"/>
      <c r="BG86" s="93"/>
      <c r="BH86" s="94"/>
      <c r="BI86" s="94"/>
      <c r="BJ86" s="94"/>
      <c r="BK86" s="95"/>
      <c r="BL86" s="96"/>
      <c r="BM86" s="96"/>
      <c r="BN86" s="96"/>
      <c r="BO86" s="97"/>
      <c r="BP86" s="98"/>
      <c r="BQ86" s="97"/>
      <c r="BR86" s="76"/>
      <c r="BS86" s="76"/>
      <c r="BT86" s="76"/>
      <c r="BU86" s="76"/>
      <c r="BV86" s="76"/>
      <c r="BW86" s="76"/>
      <c r="BX86" s="76"/>
      <c r="BY86" s="76"/>
      <c r="BZ86" s="76"/>
      <c r="CA86" s="76"/>
      <c r="CB86" s="76"/>
      <c r="CC86" s="76"/>
      <c r="CD86" s="212"/>
      <c r="CE86" s="76"/>
      <c r="CF86" s="166">
        <f>((CE86)*0.8)/1000</f>
        <v>0</v>
      </c>
      <c r="CG86" s="76"/>
      <c r="CH86" s="166">
        <f>(((CG86*3.8)*(0.8))/1000)</f>
        <v>0</v>
      </c>
      <c r="CI86" s="167" t="str">
        <f>IF(A86="","",IF(CF86=0,CH86,CF86))</f>
        <v/>
      </c>
      <c r="CJ86" s="167" t="str">
        <f>IF(A86="","",(CK86/$AY$4))</f>
        <v/>
      </c>
      <c r="CK86" s="167" t="str">
        <f>IF(A86="","",IF(CE86="",(CG86*$AY$4),CE86))</f>
        <v/>
      </c>
      <c r="CL86" s="99"/>
      <c r="CM86" s="166">
        <f>AV86-AW86</f>
        <v>0</v>
      </c>
      <c r="CN86" s="168"/>
      <c r="CO86" s="81"/>
      <c r="CP86" s="192"/>
      <c r="CQ86" s="192"/>
      <c r="CR86" s="169"/>
      <c r="CT86" s="83"/>
      <c r="CU86" s="101"/>
    </row>
    <row r="87" spans="1:99" s="1" customFormat="1" ht="13.8" hidden="1" thickBot="1" x14ac:dyDescent="0.3">
      <c r="A87" s="100"/>
      <c r="B87" s="76" t="str">
        <f t="shared" si="2"/>
        <v/>
      </c>
      <c r="C87" s="77"/>
      <c r="D87" s="83"/>
      <c r="E87" s="83"/>
      <c r="F87" s="83"/>
      <c r="G87" s="83"/>
      <c r="H87" s="76"/>
      <c r="I87" s="76"/>
      <c r="J87" s="156"/>
      <c r="K87" s="156"/>
      <c r="L87" s="156"/>
      <c r="M87" s="157"/>
      <c r="N87" s="156"/>
      <c r="O87" s="158"/>
      <c r="P87" s="159"/>
      <c r="Q87" s="157"/>
      <c r="R87" s="157"/>
      <c r="S87" s="159"/>
      <c r="T87" s="159"/>
      <c r="U87" s="159"/>
      <c r="V87" s="160"/>
      <c r="W87" s="160"/>
      <c r="X87" s="161"/>
      <c r="Y87" s="162"/>
      <c r="Z87" s="162"/>
      <c r="AA87" s="159"/>
      <c r="AB87" s="159"/>
      <c r="AC87" s="157"/>
      <c r="AD87" s="157"/>
      <c r="AE87" s="161"/>
      <c r="AF87" s="102">
        <v>4</v>
      </c>
      <c r="AG87" s="103"/>
      <c r="AH87" s="104"/>
      <c r="AI87" s="107"/>
      <c r="AJ87" s="106"/>
      <c r="AK87" s="107"/>
      <c r="AL87" s="107"/>
      <c r="AM87" s="107"/>
      <c r="AN87" s="107"/>
      <c r="AO87" s="170">
        <f>IF(AN87&lt;AK87,(AN87+1)-AK87,AN87-AK87)</f>
        <v>0</v>
      </c>
      <c r="AP87" s="170">
        <f>IF(AM87&lt;AL87,(AM87+1)-AL87,AM87-AL87)</f>
        <v>0</v>
      </c>
      <c r="AQ87" s="171" t="str">
        <f>IF(AP87&lt;&gt;0,1,"")</f>
        <v/>
      </c>
      <c r="AR87" s="110" t="str">
        <f>IF(AK87&lt;&gt;0,AK87-(6/24)+1440,"")</f>
        <v/>
      </c>
      <c r="AS87" s="111"/>
      <c r="AT87" s="112"/>
      <c r="AU87" s="112"/>
      <c r="AV87" s="111"/>
      <c r="AW87" s="111"/>
      <c r="AX87" s="113"/>
      <c r="AY87" s="112">
        <f>AX87*0.0004536</f>
        <v>0</v>
      </c>
      <c r="AZ87" s="111"/>
      <c r="BA87" s="115"/>
      <c r="BB87" s="115"/>
      <c r="BC87" s="102"/>
      <c r="BD87" s="116"/>
      <c r="BE87" s="116"/>
      <c r="BF87" s="116"/>
      <c r="BG87" s="116"/>
      <c r="BH87" s="117"/>
      <c r="BI87" s="117"/>
      <c r="BJ87" s="117"/>
      <c r="BK87" s="118"/>
      <c r="BL87" s="119"/>
      <c r="BM87" s="119"/>
      <c r="BN87" s="119"/>
      <c r="BO87" s="120"/>
      <c r="BP87" s="121"/>
      <c r="BQ87" s="120"/>
      <c r="BR87" s="122"/>
      <c r="BS87" s="122"/>
      <c r="BT87" s="122"/>
      <c r="BU87" s="122"/>
      <c r="BV87" s="122"/>
      <c r="BW87" s="122"/>
      <c r="BX87" s="122"/>
      <c r="BY87" s="122"/>
      <c r="BZ87" s="122"/>
      <c r="CA87" s="122"/>
      <c r="CB87" s="122"/>
      <c r="CC87" s="122"/>
      <c r="CD87" s="213"/>
      <c r="CE87" s="122"/>
      <c r="CF87" s="172">
        <f>((CE87)*0.8)/1000</f>
        <v>0</v>
      </c>
      <c r="CG87" s="122"/>
      <c r="CH87" s="172">
        <f>(((CG87*3.8)*(0.8))/1000)</f>
        <v>0</v>
      </c>
      <c r="CI87" s="173" t="str">
        <f>IF(A87="","",IF(CF87=0,CH87,CF87))</f>
        <v/>
      </c>
      <c r="CJ87" s="173" t="str">
        <f>IF(A87="","",(CK87/$AY$4))</f>
        <v/>
      </c>
      <c r="CK87" s="173" t="str">
        <f>IF(A87="","",IF(CE87="",(CG87*$AY$4),CE87))</f>
        <v/>
      </c>
      <c r="CL87" s="123"/>
      <c r="CM87" s="172">
        <f>AV87-AW87</f>
        <v>0</v>
      </c>
      <c r="CN87" s="122"/>
      <c r="CO87" s="202"/>
      <c r="CP87" s="203"/>
      <c r="CQ87" s="203"/>
      <c r="CR87" s="204"/>
      <c r="CT87" s="76"/>
      <c r="CU87" s="76"/>
    </row>
    <row r="88" spans="1:99" s="1" customFormat="1" ht="13.8" hidden="1" thickBot="1" x14ac:dyDescent="0.3">
      <c r="A88" s="124"/>
      <c r="B88" s="125" t="str">
        <f t="shared" si="2"/>
        <v/>
      </c>
      <c r="C88" s="126"/>
      <c r="D88" s="127"/>
      <c r="E88" s="127"/>
      <c r="F88" s="127"/>
      <c r="G88" s="127"/>
      <c r="H88" s="127"/>
      <c r="I88" s="128"/>
      <c r="J88" s="174"/>
      <c r="K88" s="174"/>
      <c r="L88" s="174"/>
      <c r="M88" s="175"/>
      <c r="N88" s="174"/>
      <c r="O88" s="176"/>
      <c r="P88" s="177"/>
      <c r="Q88" s="175"/>
      <c r="R88" s="175"/>
      <c r="S88" s="177"/>
      <c r="T88" s="177"/>
      <c r="U88" s="177"/>
      <c r="V88" s="178"/>
      <c r="W88" s="178"/>
      <c r="X88" s="179"/>
      <c r="Y88" s="180"/>
      <c r="Z88" s="180"/>
      <c r="AA88" s="177"/>
      <c r="AB88" s="177"/>
      <c r="AC88" s="175"/>
      <c r="AD88" s="175"/>
      <c r="AE88" s="181"/>
      <c r="AF88" s="238" t="s">
        <v>141</v>
      </c>
      <c r="AG88" s="239"/>
      <c r="AH88" s="182"/>
      <c r="AI88" s="132"/>
      <c r="AJ88" s="132"/>
      <c r="AK88" s="132"/>
      <c r="AL88" s="132"/>
      <c r="AM88" s="132"/>
      <c r="AN88" s="133"/>
      <c r="AO88" s="133">
        <f>SUM(AO84:AO87)</f>
        <v>0.18055555555555558</v>
      </c>
      <c r="AP88" s="133">
        <f>SUM(AP84:AP87)</f>
        <v>0.1423611111111111</v>
      </c>
      <c r="AQ88" s="134">
        <f>SUM(AQ84:AQ87)</f>
        <v>1</v>
      </c>
      <c r="AR88" s="134"/>
      <c r="AS88" s="135"/>
      <c r="AT88" s="135"/>
      <c r="AU88" s="135"/>
      <c r="AV88" s="135"/>
      <c r="AW88" s="135"/>
      <c r="AX88" s="136"/>
      <c r="AY88" s="135"/>
      <c r="AZ88" s="183"/>
      <c r="BA88" s="184"/>
      <c r="BB88" s="184"/>
      <c r="BC88" s="185"/>
      <c r="BD88" s="185"/>
      <c r="BE88" s="185"/>
      <c r="BF88" s="186"/>
      <c r="BG88" s="186"/>
      <c r="BH88" s="186"/>
      <c r="BI88" s="186"/>
      <c r="BJ88" s="186"/>
      <c r="BK88" s="187"/>
      <c r="BL88" s="187"/>
      <c r="BM88" s="187"/>
      <c r="BN88" s="187"/>
      <c r="BO88" s="188"/>
      <c r="BP88" s="188"/>
      <c r="BQ88" s="188"/>
      <c r="BR88" s="189"/>
      <c r="BS88" s="189"/>
      <c r="BT88" s="189"/>
      <c r="BU88" s="189"/>
      <c r="BV88" s="189"/>
      <c r="BW88" s="189"/>
      <c r="BX88" s="189"/>
      <c r="BY88" s="189"/>
      <c r="BZ88" s="189"/>
      <c r="CA88" s="189"/>
      <c r="CB88" s="189"/>
      <c r="CC88" s="189"/>
      <c r="CD88" s="214"/>
      <c r="CE88" s="132"/>
      <c r="CF88" s="135"/>
      <c r="CG88" s="132"/>
      <c r="CH88" s="135">
        <f>SUM(CH84:CH87)</f>
        <v>0</v>
      </c>
      <c r="CI88" s="190">
        <f>SUM(CI84:CI87)</f>
        <v>16.941600000000001</v>
      </c>
      <c r="CJ88" s="190">
        <f>SUM(CJ84:CJ87)</f>
        <v>5572.7850629755967</v>
      </c>
      <c r="CK88" s="190">
        <f>SUM(CK84:CK87)</f>
        <v>21177</v>
      </c>
      <c r="CL88" s="191"/>
      <c r="CM88" s="135">
        <f>SUM(CM84:CM87)</f>
        <v>17.2</v>
      </c>
      <c r="CN88" s="132"/>
      <c r="CO88" s="132"/>
      <c r="CP88" s="132"/>
      <c r="CQ88" s="132"/>
      <c r="CR88" s="141"/>
      <c r="CT88" s="214"/>
      <c r="CU88" s="214"/>
    </row>
    <row r="89" spans="1:99" s="1" customFormat="1" x14ac:dyDescent="0.25">
      <c r="A89" s="100">
        <v>7741</v>
      </c>
      <c r="B89" s="76" t="str">
        <f t="shared" si="2"/>
        <v>7741-1301-1</v>
      </c>
      <c r="C89" s="52">
        <v>25</v>
      </c>
      <c r="D89" s="83" t="s">
        <v>309</v>
      </c>
      <c r="E89" s="83" t="s">
        <v>317</v>
      </c>
      <c r="F89" s="83"/>
      <c r="G89" s="83"/>
      <c r="H89" s="53"/>
      <c r="I89" s="70"/>
      <c r="J89" s="142"/>
      <c r="K89" s="142"/>
      <c r="L89" s="142"/>
      <c r="M89" s="143"/>
      <c r="N89" s="142"/>
      <c r="O89" s="144"/>
      <c r="P89" s="145"/>
      <c r="Q89" s="143"/>
      <c r="R89" s="143"/>
      <c r="S89" s="145"/>
      <c r="T89" s="145"/>
      <c r="U89" s="145"/>
      <c r="V89" s="146"/>
      <c r="W89" s="146"/>
      <c r="X89" s="147"/>
      <c r="Y89" s="146"/>
      <c r="Z89" s="146"/>
      <c r="AA89" s="145"/>
      <c r="AB89" s="145"/>
      <c r="AC89" s="143"/>
      <c r="AD89" s="143"/>
      <c r="AE89" s="147"/>
      <c r="AF89" s="56">
        <v>1</v>
      </c>
      <c r="AG89" s="81">
        <v>44326</v>
      </c>
      <c r="AH89" s="148" t="s">
        <v>370</v>
      </c>
      <c r="AI89" s="53" t="s">
        <v>244</v>
      </c>
      <c r="AJ89" s="53" t="s">
        <v>330</v>
      </c>
      <c r="AK89" s="149">
        <v>0.2673611111111111</v>
      </c>
      <c r="AL89" s="84">
        <v>0.28472222222222221</v>
      </c>
      <c r="AM89" s="84">
        <v>0.40277777777777773</v>
      </c>
      <c r="AN89" s="149">
        <v>0.40972222222222227</v>
      </c>
      <c r="AO89" s="150">
        <f>IF(AN89&lt;AK89,(AN89+1)-AK89,AN89-AK89)</f>
        <v>0.14236111111111116</v>
      </c>
      <c r="AP89" s="150">
        <f>IF(AM89&lt;AL89,(AM89+1)-AL89,AM89-AL89)</f>
        <v>0.11805555555555552</v>
      </c>
      <c r="AQ89" s="151">
        <f>IF(AP89&lt;&gt;0,1,"")</f>
        <v>1</v>
      </c>
      <c r="AR89" s="63">
        <f>IF(AK89&lt;&gt;0,AK89-(6/24)+1440,"")</f>
        <v>1440.0173611111111</v>
      </c>
      <c r="AS89" s="66">
        <v>16.100000000000001</v>
      </c>
      <c r="AT89" s="152"/>
      <c r="AU89" s="152"/>
      <c r="AV89" s="66">
        <v>22</v>
      </c>
      <c r="AW89" s="88">
        <v>8.4</v>
      </c>
      <c r="AX89" s="51">
        <v>95895</v>
      </c>
      <c r="AY89" s="65">
        <f>AX89*0.0004536</f>
        <v>43.497972000000004</v>
      </c>
      <c r="AZ89" s="66"/>
      <c r="BA89" s="68"/>
      <c r="BB89" s="68"/>
      <c r="BC89" s="69"/>
      <c r="BD89" s="70"/>
      <c r="BE89" s="70"/>
      <c r="BF89" s="70"/>
      <c r="BG89" s="70"/>
      <c r="BH89" s="71"/>
      <c r="BI89" s="71"/>
      <c r="BJ89" s="71"/>
      <c r="BK89" s="72"/>
      <c r="BL89" s="73"/>
      <c r="BM89" s="73"/>
      <c r="BN89" s="73"/>
      <c r="BO89" s="74"/>
      <c r="BP89" s="75"/>
      <c r="BQ89" s="74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215">
        <v>42.026000000000003</v>
      </c>
      <c r="CE89" s="51"/>
      <c r="CF89" s="153">
        <f>((CE89)*0.8)/1000</f>
        <v>0</v>
      </c>
      <c r="CG89" s="51">
        <f>4503+794</f>
        <v>5297</v>
      </c>
      <c r="CH89" s="153">
        <f>(((CG89*3.8)*(0.8))/1000)</f>
        <v>16.102879999999999</v>
      </c>
      <c r="CI89" s="154">
        <f>IF(A89="","",IF(CF89=0,CH89,CF89))</f>
        <v>16.102879999999999</v>
      </c>
      <c r="CJ89" s="154">
        <f>IF(A89="","",(CK89/$AY$4))</f>
        <v>5297</v>
      </c>
      <c r="CK89" s="154">
        <f>IF(A89="","",IF(CE89="",(CG89*$AY$4),CE89))</f>
        <v>20128.996136108686</v>
      </c>
      <c r="CL89" s="242">
        <f>CI89-AS89</f>
        <v>2.8799999999975512E-3</v>
      </c>
      <c r="CM89" s="153">
        <f>AV89-AW89</f>
        <v>13.6</v>
      </c>
      <c r="CN89" s="155" t="s">
        <v>142</v>
      </c>
      <c r="CO89" s="199"/>
      <c r="CP89" s="200"/>
      <c r="CQ89" s="200"/>
      <c r="CR89" s="201"/>
      <c r="CT89" s="228" t="s">
        <v>697</v>
      </c>
      <c r="CU89" s="228"/>
    </row>
    <row r="90" spans="1:99" s="1" customFormat="1" ht="13.8" thickBot="1" x14ac:dyDescent="0.3">
      <c r="A90" s="100">
        <v>7741</v>
      </c>
      <c r="B90" s="76" t="str">
        <f t="shared" si="2"/>
        <v>7741-301-2</v>
      </c>
      <c r="C90" s="77">
        <v>25</v>
      </c>
      <c r="D90" s="83" t="s">
        <v>309</v>
      </c>
      <c r="E90" s="83" t="s">
        <v>317</v>
      </c>
      <c r="F90" s="83"/>
      <c r="G90" s="83"/>
      <c r="H90" s="76"/>
      <c r="I90" s="76"/>
      <c r="J90" s="156"/>
      <c r="K90" s="156"/>
      <c r="L90" s="156"/>
      <c r="M90" s="157"/>
      <c r="N90" s="156"/>
      <c r="O90" s="158"/>
      <c r="P90" s="159"/>
      <c r="Q90" s="157"/>
      <c r="R90" s="157"/>
      <c r="S90" s="159"/>
      <c r="T90" s="159"/>
      <c r="U90" s="159"/>
      <c r="V90" s="160"/>
      <c r="W90" s="160"/>
      <c r="X90" s="161"/>
      <c r="Y90" s="162"/>
      <c r="Z90" s="162"/>
      <c r="AA90" s="159"/>
      <c r="AB90" s="159"/>
      <c r="AC90" s="157"/>
      <c r="AD90" s="157"/>
      <c r="AE90" s="161"/>
      <c r="AF90" s="80">
        <v>2</v>
      </c>
      <c r="AG90" s="81">
        <v>44326</v>
      </c>
      <c r="AH90" s="82" t="s">
        <v>329</v>
      </c>
      <c r="AI90" s="83" t="s">
        <v>330</v>
      </c>
      <c r="AJ90" s="83" t="s">
        <v>209</v>
      </c>
      <c r="AK90" s="84">
        <v>0.42708333333333331</v>
      </c>
      <c r="AL90" s="84">
        <v>0.4375</v>
      </c>
      <c r="AM90" s="84">
        <v>0.47222222222222227</v>
      </c>
      <c r="AN90" s="84">
        <v>0.47916666666666669</v>
      </c>
      <c r="AO90" s="163">
        <f>IF(AN90&lt;AK90,(AN90+1)-AK90,AN90-AK90)</f>
        <v>5.208333333333337E-2</v>
      </c>
      <c r="AP90" s="163">
        <f>IF(AM90&lt;AL90,(AM90+1)-AL90,AM90-AL90)</f>
        <v>3.4722222222222265E-2</v>
      </c>
      <c r="AQ90" s="164">
        <f>IF(AP90&lt;&gt;0,1,"")</f>
        <v>1</v>
      </c>
      <c r="AR90" s="87">
        <f>IF(AK90&lt;&gt;0,AK90-(6/24)+1440,"")</f>
        <v>1440.1770833333333</v>
      </c>
      <c r="AS90" s="88">
        <v>2.9</v>
      </c>
      <c r="AT90" s="165"/>
      <c r="AU90" s="165"/>
      <c r="AV90" s="88">
        <v>11</v>
      </c>
      <c r="AW90" s="88">
        <v>7.3</v>
      </c>
      <c r="AX90" s="90" t="s">
        <v>451</v>
      </c>
      <c r="AY90" s="89">
        <f>AX90*0.0004536</f>
        <v>3.5630280000000001</v>
      </c>
      <c r="AZ90" s="88"/>
      <c r="BA90" s="92"/>
      <c r="BB90" s="92"/>
      <c r="BC90" s="80"/>
      <c r="BD90" s="93"/>
      <c r="BE90" s="93"/>
      <c r="BF90" s="93"/>
      <c r="BG90" s="93"/>
      <c r="BH90" s="94"/>
      <c r="BI90" s="94"/>
      <c r="BJ90" s="94"/>
      <c r="BK90" s="95"/>
      <c r="BL90" s="96"/>
      <c r="BM90" s="96"/>
      <c r="BN90" s="96"/>
      <c r="BO90" s="97"/>
      <c r="BP90" s="98"/>
      <c r="BQ90" s="97"/>
      <c r="BR90" s="76"/>
      <c r="BS90" s="76"/>
      <c r="BT90" s="76"/>
      <c r="BU90" s="76"/>
      <c r="BV90" s="76"/>
      <c r="BW90" s="76"/>
      <c r="BX90" s="76"/>
      <c r="BY90" s="76"/>
      <c r="BZ90" s="76"/>
      <c r="CA90" s="76"/>
      <c r="CB90" s="76"/>
      <c r="CC90" s="76"/>
      <c r="CD90" s="212">
        <v>3.19</v>
      </c>
      <c r="CE90" s="76">
        <v>3563</v>
      </c>
      <c r="CF90" s="166">
        <f>((CE90)*0.8)/1000</f>
        <v>2.8504</v>
      </c>
      <c r="CG90" s="76"/>
      <c r="CH90" s="166">
        <f>(((CG90*3.8)*(0.8))/1000)</f>
        <v>0</v>
      </c>
      <c r="CI90" s="167">
        <f>IF(A90="","",IF(CF90=0,CH90,CF90))</f>
        <v>2.8504</v>
      </c>
      <c r="CJ90" s="167">
        <f>IF(A90="","",(CK90/$AY$4))</f>
        <v>937.61312647599061</v>
      </c>
      <c r="CK90" s="167">
        <f>IF(A90="","",IF(CE90="",(CG90*$AY$4),CE90))</f>
        <v>3563</v>
      </c>
      <c r="CL90" s="99">
        <f>CI90-AS90</f>
        <v>-4.9599999999999866E-2</v>
      </c>
      <c r="CM90" s="166">
        <f>AV90-AW90</f>
        <v>3.7</v>
      </c>
      <c r="CN90" s="168"/>
      <c r="CO90" s="81">
        <v>44326</v>
      </c>
      <c r="CP90" s="192">
        <v>0.2638888888888889</v>
      </c>
      <c r="CQ90" s="192">
        <v>0.29166666666666669</v>
      </c>
      <c r="CR90" s="169" t="s">
        <v>522</v>
      </c>
      <c r="CT90" s="83" t="s">
        <v>697</v>
      </c>
      <c r="CU90" s="76"/>
    </row>
    <row r="91" spans="1:99" s="1" customFormat="1" ht="13.8" hidden="1" thickBot="1" x14ac:dyDescent="0.3">
      <c r="A91" s="100"/>
      <c r="B91" s="76" t="s">
        <v>142</v>
      </c>
      <c r="C91" s="77"/>
      <c r="D91" s="83"/>
      <c r="E91" s="83"/>
      <c r="F91" s="83"/>
      <c r="G91" s="83"/>
      <c r="H91" s="76"/>
      <c r="I91" s="76"/>
      <c r="J91" s="156"/>
      <c r="K91" s="156"/>
      <c r="L91" s="156"/>
      <c r="M91" s="157"/>
      <c r="N91" s="156"/>
      <c r="O91" s="158"/>
      <c r="P91" s="159"/>
      <c r="Q91" s="157"/>
      <c r="R91" s="157"/>
      <c r="S91" s="159"/>
      <c r="T91" s="159"/>
      <c r="U91" s="159"/>
      <c r="V91" s="160"/>
      <c r="W91" s="160"/>
      <c r="X91" s="161"/>
      <c r="Y91" s="162"/>
      <c r="Z91" s="162"/>
      <c r="AA91" s="159"/>
      <c r="AB91" s="159"/>
      <c r="AC91" s="157"/>
      <c r="AD91" s="157"/>
      <c r="AE91" s="161"/>
      <c r="AF91" s="80">
        <v>3</v>
      </c>
      <c r="AG91" s="81"/>
      <c r="AH91" s="82"/>
      <c r="AI91" s="83"/>
      <c r="AJ91" s="83"/>
      <c r="AK91" s="84"/>
      <c r="AL91" s="84"/>
      <c r="AM91" s="84"/>
      <c r="AN91" s="84"/>
      <c r="AO91" s="243">
        <f>IF(AN91&lt;AK91,(AN91+1)-AK91,AN91-AK91)</f>
        <v>0</v>
      </c>
      <c r="AP91" s="163">
        <f>IF(AM91&lt;AL91,(AM91+1)-AL91,AM91-AL91)</f>
        <v>0</v>
      </c>
      <c r="AQ91" s="164" t="str">
        <f>IF(AP91&lt;&gt;0,1,"")</f>
        <v/>
      </c>
      <c r="AR91" s="87" t="str">
        <f>IF(AK91&lt;&gt;0,AK91-(6/24)+1440,"")</f>
        <v/>
      </c>
      <c r="AS91" s="88"/>
      <c r="AT91" s="89"/>
      <c r="AU91" s="89"/>
      <c r="AV91" s="88"/>
      <c r="AW91" s="88"/>
      <c r="AX91" s="90"/>
      <c r="AY91" s="89">
        <f>AX91*0.0004536</f>
        <v>0</v>
      </c>
      <c r="AZ91" s="88"/>
      <c r="BA91" s="92"/>
      <c r="BB91" s="92"/>
      <c r="BC91" s="80"/>
      <c r="BD91" s="93"/>
      <c r="BE91" s="93"/>
      <c r="BF91" s="93"/>
      <c r="BG91" s="93"/>
      <c r="BH91" s="94"/>
      <c r="BI91" s="94"/>
      <c r="BJ91" s="94"/>
      <c r="BK91" s="95"/>
      <c r="BL91" s="96"/>
      <c r="BM91" s="96"/>
      <c r="BN91" s="96"/>
      <c r="BO91" s="97"/>
      <c r="BP91" s="98"/>
      <c r="BQ91" s="97"/>
      <c r="BR91" s="76"/>
      <c r="BS91" s="76"/>
      <c r="BT91" s="76"/>
      <c r="BU91" s="76"/>
      <c r="BV91" s="76"/>
      <c r="BW91" s="76"/>
      <c r="BX91" s="76"/>
      <c r="BY91" s="76"/>
      <c r="BZ91" s="76"/>
      <c r="CA91" s="76"/>
      <c r="CB91" s="76"/>
      <c r="CC91" s="76"/>
      <c r="CD91" s="212"/>
      <c r="CE91" s="76"/>
      <c r="CF91" s="166">
        <f>((CE91)*0.8)/1000</f>
        <v>0</v>
      </c>
      <c r="CG91" s="76"/>
      <c r="CH91" s="166">
        <f>(((CG91*3.8)*(0.8))/1000)</f>
        <v>0</v>
      </c>
      <c r="CI91" s="167" t="str">
        <f>IF(A91="","",IF(CF91=0,CH91,CF91))</f>
        <v/>
      </c>
      <c r="CJ91" s="167" t="str">
        <f>IF(A91="","",(CK91/$AY$4))</f>
        <v/>
      </c>
      <c r="CK91" s="167" t="str">
        <f>IF(A91="","",IF(CE91="",(CG91*$AY$4),CE91))</f>
        <v/>
      </c>
      <c r="CL91" s="99"/>
      <c r="CM91" s="166">
        <f>AV91-AW91</f>
        <v>0</v>
      </c>
      <c r="CN91" s="168"/>
      <c r="CO91" s="81"/>
      <c r="CP91" s="192"/>
      <c r="CQ91" s="192"/>
      <c r="CR91" s="169"/>
      <c r="CT91" s="83"/>
      <c r="CU91" s="101"/>
    </row>
    <row r="92" spans="1:99" s="1" customFormat="1" ht="13.8" hidden="1" thickBot="1" x14ac:dyDescent="0.3">
      <c r="A92" s="100"/>
      <c r="B92" s="76" t="str">
        <f t="shared" ref="B92:B123" si="3">IF(AH92="","",A92&amp;"-"&amp;AH92&amp;"-"&amp;AF92)</f>
        <v/>
      </c>
      <c r="C92" s="77"/>
      <c r="D92" s="83"/>
      <c r="E92" s="83"/>
      <c r="F92" s="83"/>
      <c r="G92" s="83"/>
      <c r="H92" s="76"/>
      <c r="I92" s="76"/>
      <c r="J92" s="156"/>
      <c r="K92" s="156"/>
      <c r="L92" s="156"/>
      <c r="M92" s="157"/>
      <c r="N92" s="156"/>
      <c r="O92" s="158"/>
      <c r="P92" s="159"/>
      <c r="Q92" s="157"/>
      <c r="R92" s="157"/>
      <c r="S92" s="159"/>
      <c r="T92" s="159"/>
      <c r="U92" s="159"/>
      <c r="V92" s="160"/>
      <c r="W92" s="160"/>
      <c r="X92" s="161"/>
      <c r="Y92" s="162"/>
      <c r="Z92" s="162"/>
      <c r="AA92" s="159"/>
      <c r="AB92" s="159"/>
      <c r="AC92" s="157"/>
      <c r="AD92" s="157"/>
      <c r="AE92" s="161"/>
      <c r="AF92" s="102">
        <v>4</v>
      </c>
      <c r="AG92" s="103"/>
      <c r="AH92" s="104"/>
      <c r="AI92" s="107"/>
      <c r="AJ92" s="106"/>
      <c r="AK92" s="107"/>
      <c r="AL92" s="107"/>
      <c r="AM92" s="107"/>
      <c r="AN92" s="107"/>
      <c r="AO92" s="170">
        <f>IF(AN92&lt;AK92,(AN92+1)-AK92,AN92-AK92)</f>
        <v>0</v>
      </c>
      <c r="AP92" s="170">
        <f>IF(AM92&lt;AL92,(AM92+1)-AL92,AM92-AL92)</f>
        <v>0</v>
      </c>
      <c r="AQ92" s="171" t="str">
        <f>IF(AP92&lt;&gt;0,1,"")</f>
        <v/>
      </c>
      <c r="AR92" s="110" t="str">
        <f>IF(AK92&lt;&gt;0,AK92-(6/24)+1440,"")</f>
        <v/>
      </c>
      <c r="AS92" s="111"/>
      <c r="AT92" s="112"/>
      <c r="AU92" s="112"/>
      <c r="AV92" s="111"/>
      <c r="AW92" s="111"/>
      <c r="AX92" s="113"/>
      <c r="AY92" s="112">
        <f>AX92*0.0004536</f>
        <v>0</v>
      </c>
      <c r="AZ92" s="111"/>
      <c r="BA92" s="115"/>
      <c r="BB92" s="115"/>
      <c r="BC92" s="102"/>
      <c r="BD92" s="116"/>
      <c r="BE92" s="116"/>
      <c r="BF92" s="116"/>
      <c r="BG92" s="116"/>
      <c r="BH92" s="117"/>
      <c r="BI92" s="117"/>
      <c r="BJ92" s="117"/>
      <c r="BK92" s="118"/>
      <c r="BL92" s="119"/>
      <c r="BM92" s="119"/>
      <c r="BN92" s="119"/>
      <c r="BO92" s="120"/>
      <c r="BP92" s="121"/>
      <c r="BQ92" s="120"/>
      <c r="BR92" s="122"/>
      <c r="BS92" s="122"/>
      <c r="BT92" s="122"/>
      <c r="BU92" s="122"/>
      <c r="BV92" s="122"/>
      <c r="BW92" s="122"/>
      <c r="BX92" s="122"/>
      <c r="BY92" s="122"/>
      <c r="BZ92" s="122"/>
      <c r="CA92" s="122"/>
      <c r="CB92" s="122"/>
      <c r="CC92" s="122"/>
      <c r="CD92" s="213"/>
      <c r="CE92" s="122"/>
      <c r="CF92" s="172">
        <f>((CE92)*0.8)/1000</f>
        <v>0</v>
      </c>
      <c r="CG92" s="122"/>
      <c r="CH92" s="172">
        <f>(((CG92*3.8)*(0.8))/1000)</f>
        <v>0</v>
      </c>
      <c r="CI92" s="173" t="str">
        <f>IF(A92="","",IF(CF92=0,CH92,CF92))</f>
        <v/>
      </c>
      <c r="CJ92" s="173" t="str">
        <f>IF(A92="","",(CK92/$AY$4))</f>
        <v/>
      </c>
      <c r="CK92" s="173" t="str">
        <f>IF(A92="","",IF(CE92="",(CG92*$AY$4),CE92))</f>
        <v/>
      </c>
      <c r="CL92" s="123"/>
      <c r="CM92" s="172">
        <f>AV92-AW92</f>
        <v>0</v>
      </c>
      <c r="CN92" s="122"/>
      <c r="CO92" s="202"/>
      <c r="CP92" s="203"/>
      <c r="CQ92" s="203"/>
      <c r="CR92" s="204"/>
      <c r="CT92" s="76"/>
      <c r="CU92" s="76"/>
    </row>
    <row r="93" spans="1:99" s="1" customFormat="1" ht="13.8" hidden="1" thickBot="1" x14ac:dyDescent="0.3">
      <c r="A93" s="124"/>
      <c r="B93" s="125" t="str">
        <f t="shared" si="3"/>
        <v/>
      </c>
      <c r="C93" s="126"/>
      <c r="D93" s="127"/>
      <c r="E93" s="127"/>
      <c r="F93" s="127"/>
      <c r="G93" s="127"/>
      <c r="H93" s="127"/>
      <c r="I93" s="128"/>
      <c r="J93" s="174"/>
      <c r="K93" s="174"/>
      <c r="L93" s="174"/>
      <c r="M93" s="175"/>
      <c r="N93" s="174"/>
      <c r="O93" s="176"/>
      <c r="P93" s="177"/>
      <c r="Q93" s="175"/>
      <c r="R93" s="175"/>
      <c r="S93" s="177"/>
      <c r="T93" s="177"/>
      <c r="U93" s="177"/>
      <c r="V93" s="178"/>
      <c r="W93" s="178"/>
      <c r="X93" s="179"/>
      <c r="Y93" s="180"/>
      <c r="Z93" s="180"/>
      <c r="AA93" s="177"/>
      <c r="AB93" s="177"/>
      <c r="AC93" s="175"/>
      <c r="AD93" s="175"/>
      <c r="AE93" s="181"/>
      <c r="AF93" s="238" t="s">
        <v>141</v>
      </c>
      <c r="AG93" s="239"/>
      <c r="AH93" s="182"/>
      <c r="AI93" s="132"/>
      <c r="AJ93" s="132"/>
      <c r="AK93" s="132"/>
      <c r="AL93" s="132"/>
      <c r="AM93" s="132"/>
      <c r="AN93" s="133"/>
      <c r="AO93" s="133">
        <f>SUM(AO89:AO92)</f>
        <v>0.19444444444444453</v>
      </c>
      <c r="AP93" s="133">
        <f>SUM(AP89:AP92)</f>
        <v>0.15277777777777779</v>
      </c>
      <c r="AQ93" s="134">
        <f>SUM(AQ89:AQ92)</f>
        <v>2</v>
      </c>
      <c r="AR93" s="134"/>
      <c r="AS93" s="135"/>
      <c r="AT93" s="135"/>
      <c r="AU93" s="135"/>
      <c r="AV93" s="135"/>
      <c r="AW93" s="135"/>
      <c r="AX93" s="136"/>
      <c r="AY93" s="135"/>
      <c r="AZ93" s="183"/>
      <c r="BA93" s="184"/>
      <c r="BB93" s="184"/>
      <c r="BC93" s="185"/>
      <c r="BD93" s="185"/>
      <c r="BE93" s="185"/>
      <c r="BF93" s="186"/>
      <c r="BG93" s="186"/>
      <c r="BH93" s="186"/>
      <c r="BI93" s="186"/>
      <c r="BJ93" s="186"/>
      <c r="BK93" s="187"/>
      <c r="BL93" s="187"/>
      <c r="BM93" s="187"/>
      <c r="BN93" s="187"/>
      <c r="BO93" s="188"/>
      <c r="BP93" s="188"/>
      <c r="BQ93" s="188"/>
      <c r="BR93" s="189"/>
      <c r="BS93" s="189"/>
      <c r="BT93" s="189"/>
      <c r="BU93" s="189"/>
      <c r="BV93" s="189"/>
      <c r="BW93" s="189"/>
      <c r="BX93" s="189"/>
      <c r="BY93" s="189"/>
      <c r="BZ93" s="189"/>
      <c r="CA93" s="189"/>
      <c r="CB93" s="189"/>
      <c r="CC93" s="189"/>
      <c r="CD93" s="214"/>
      <c r="CE93" s="132"/>
      <c r="CF93" s="135"/>
      <c r="CG93" s="132"/>
      <c r="CH93" s="135">
        <f>SUM(CH89:CH92)</f>
        <v>16.102879999999999</v>
      </c>
      <c r="CI93" s="190">
        <f>SUM(CI89:CI92)</f>
        <v>18.953279999999999</v>
      </c>
      <c r="CJ93" s="190">
        <f>SUM(CJ89:CJ92)</f>
        <v>6234.6131264759906</v>
      </c>
      <c r="CK93" s="190">
        <f>SUM(CK89:CK92)</f>
        <v>23691.996136108686</v>
      </c>
      <c r="CL93" s="191"/>
      <c r="CM93" s="135">
        <f>SUM(CM89:CM92)</f>
        <v>17.3</v>
      </c>
      <c r="CN93" s="132"/>
      <c r="CO93" s="132"/>
      <c r="CP93" s="132"/>
      <c r="CQ93" s="132"/>
      <c r="CR93" s="141"/>
      <c r="CT93" s="214"/>
      <c r="CU93" s="214"/>
    </row>
    <row r="94" spans="1:99" s="1" customFormat="1" x14ac:dyDescent="0.25">
      <c r="A94" s="100">
        <v>7742</v>
      </c>
      <c r="B94" s="76" t="str">
        <f t="shared" si="3"/>
        <v>7742-1302-1</v>
      </c>
      <c r="C94" s="52">
        <v>27</v>
      </c>
      <c r="D94" s="83" t="s">
        <v>335</v>
      </c>
      <c r="E94" s="83" t="s">
        <v>310</v>
      </c>
      <c r="F94" s="83"/>
      <c r="G94" s="83"/>
      <c r="H94" s="53"/>
      <c r="I94" s="70"/>
      <c r="J94" s="142"/>
      <c r="K94" s="142"/>
      <c r="L94" s="142"/>
      <c r="M94" s="143"/>
      <c r="N94" s="142"/>
      <c r="O94" s="144"/>
      <c r="P94" s="145"/>
      <c r="Q94" s="143"/>
      <c r="R94" s="143"/>
      <c r="S94" s="145"/>
      <c r="T94" s="145"/>
      <c r="U94" s="145"/>
      <c r="V94" s="146"/>
      <c r="W94" s="146"/>
      <c r="X94" s="147"/>
      <c r="Y94" s="146"/>
      <c r="Z94" s="146"/>
      <c r="AA94" s="145"/>
      <c r="AB94" s="145"/>
      <c r="AC94" s="143"/>
      <c r="AD94" s="143"/>
      <c r="AE94" s="147"/>
      <c r="AF94" s="56">
        <v>1</v>
      </c>
      <c r="AG94" s="81">
        <v>44326</v>
      </c>
      <c r="AH94" s="148" t="s">
        <v>378</v>
      </c>
      <c r="AI94" s="53" t="s">
        <v>209</v>
      </c>
      <c r="AJ94" s="53" t="s">
        <v>244</v>
      </c>
      <c r="AK94" s="149">
        <v>0.54166666666666663</v>
      </c>
      <c r="AL94" s="84">
        <v>0.55763888888888891</v>
      </c>
      <c r="AM94" s="84">
        <v>0.6972222222222223</v>
      </c>
      <c r="AN94" s="149">
        <v>0.70833333333333337</v>
      </c>
      <c r="AO94" s="150">
        <f>IF(AN94&lt;AK94,(AN94+1)-AK94,AN94-AK94)</f>
        <v>0.16666666666666674</v>
      </c>
      <c r="AP94" s="150">
        <f>IF(AM94&lt;AL94,(AM94+1)-AL94,AM94-AL94)</f>
        <v>0.13958333333333339</v>
      </c>
      <c r="AQ94" s="151">
        <f>IF(AP94&lt;&gt;0,1,"")</f>
        <v>1</v>
      </c>
      <c r="AR94" s="63">
        <f>IF(AK94&lt;&gt;0,AK94-(6/24)+1440,"")</f>
        <v>1440.2916666666667</v>
      </c>
      <c r="AS94" s="66">
        <v>17.100000000000001</v>
      </c>
      <c r="AT94" s="152"/>
      <c r="AU94" s="152"/>
      <c r="AV94" s="66">
        <v>24</v>
      </c>
      <c r="AW94" s="88">
        <v>8.1</v>
      </c>
      <c r="AX94" s="51">
        <v>76381</v>
      </c>
      <c r="AY94" s="65">
        <f>AX94*0.0004536</f>
        <v>34.646421600000004</v>
      </c>
      <c r="AZ94" s="66"/>
      <c r="BA94" s="68"/>
      <c r="BB94" s="68"/>
      <c r="BC94" s="69"/>
      <c r="BD94" s="70"/>
      <c r="BE94" s="70"/>
      <c r="BF94" s="70"/>
      <c r="BG94" s="70"/>
      <c r="BH94" s="71"/>
      <c r="BI94" s="71"/>
      <c r="BJ94" s="71"/>
      <c r="BK94" s="72"/>
      <c r="BL94" s="73"/>
      <c r="BM94" s="73"/>
      <c r="BN94" s="73"/>
      <c r="BO94" s="74"/>
      <c r="BP94" s="75"/>
      <c r="BQ94" s="74"/>
      <c r="BR94" s="51"/>
      <c r="BS94" s="51"/>
      <c r="BT94" s="51"/>
      <c r="BU94" s="51"/>
      <c r="BV94" s="51"/>
      <c r="BW94" s="51"/>
      <c r="BX94" s="51"/>
      <c r="BY94" s="51"/>
      <c r="BZ94" s="51"/>
      <c r="CA94" s="51"/>
      <c r="CB94" s="51"/>
      <c r="CC94" s="51"/>
      <c r="CD94" s="215">
        <v>30.383099999999999</v>
      </c>
      <c r="CE94" s="51">
        <v>21378</v>
      </c>
      <c r="CF94" s="153">
        <f>((CE94)*0.8)/1000</f>
        <v>17.102400000000003</v>
      </c>
      <c r="CG94" s="51"/>
      <c r="CH94" s="153">
        <f>(((CG94*3.8)*(0.8))/1000)</f>
        <v>0</v>
      </c>
      <c r="CI94" s="154">
        <f>IF(A94="","",IF(CF94=0,CH94,CF94))</f>
        <v>17.102400000000003</v>
      </c>
      <c r="CJ94" s="154">
        <f>IF(A94="","",(CK94/$AY$4))</f>
        <v>5625.6787588559437</v>
      </c>
      <c r="CK94" s="154">
        <f>IF(A94="","",IF(CE94="",(CG94*$AY$4),CE94))</f>
        <v>21378</v>
      </c>
      <c r="CL94" s="242">
        <f>CI94-AS94</f>
        <v>2.400000000001512E-3</v>
      </c>
      <c r="CM94" s="153">
        <f>AV94-AW94</f>
        <v>15.9</v>
      </c>
      <c r="CN94" s="155" t="s">
        <v>142</v>
      </c>
      <c r="CO94" s="199">
        <v>44326</v>
      </c>
      <c r="CP94" s="200">
        <v>0.26041666666666669</v>
      </c>
      <c r="CQ94" s="200">
        <v>0.33680555555555558</v>
      </c>
      <c r="CR94" s="201" t="s">
        <v>523</v>
      </c>
      <c r="CT94" s="228" t="s">
        <v>697</v>
      </c>
      <c r="CU94" s="228"/>
    </row>
    <row r="95" spans="1:99" s="1" customFormat="1" ht="13.8" thickBot="1" x14ac:dyDescent="0.3">
      <c r="A95" s="100">
        <v>7742</v>
      </c>
      <c r="B95" s="76" t="str">
        <f t="shared" si="3"/>
        <v>7742-1303-2</v>
      </c>
      <c r="C95" s="77">
        <v>27</v>
      </c>
      <c r="D95" s="83" t="s">
        <v>335</v>
      </c>
      <c r="E95" s="83" t="s">
        <v>310</v>
      </c>
      <c r="F95" s="83"/>
      <c r="G95" s="83"/>
      <c r="H95" s="76"/>
      <c r="I95" s="76"/>
      <c r="J95" s="156"/>
      <c r="K95" s="156"/>
      <c r="L95" s="156"/>
      <c r="M95" s="157"/>
      <c r="N95" s="156"/>
      <c r="O95" s="158"/>
      <c r="P95" s="159"/>
      <c r="Q95" s="157"/>
      <c r="R95" s="157"/>
      <c r="S95" s="159"/>
      <c r="T95" s="159"/>
      <c r="U95" s="159"/>
      <c r="V95" s="160"/>
      <c r="W95" s="160"/>
      <c r="X95" s="161"/>
      <c r="Y95" s="162"/>
      <c r="Z95" s="162"/>
      <c r="AA95" s="159"/>
      <c r="AB95" s="159"/>
      <c r="AC95" s="157"/>
      <c r="AD95" s="157"/>
      <c r="AE95" s="161"/>
      <c r="AF95" s="80">
        <v>2</v>
      </c>
      <c r="AG95" s="81">
        <v>44326</v>
      </c>
      <c r="AH95" s="82" t="s">
        <v>416</v>
      </c>
      <c r="AI95" s="83" t="s">
        <v>244</v>
      </c>
      <c r="AJ95" s="83" t="s">
        <v>209</v>
      </c>
      <c r="AK95" s="84">
        <v>0.77083333333333337</v>
      </c>
      <c r="AL95" s="84">
        <v>0.7895833333333333</v>
      </c>
      <c r="AM95" s="84">
        <v>0.92083333333333339</v>
      </c>
      <c r="AN95" s="84">
        <v>0.92708333333333337</v>
      </c>
      <c r="AO95" s="163">
        <f>IF(AN95&lt;AK95,(AN95+1)-AK95,AN95-AK95)</f>
        <v>0.15625</v>
      </c>
      <c r="AP95" s="163">
        <f>IF(AM95&lt;AL95,(AM95+1)-AL95,AM95-AL95)</f>
        <v>0.13125000000000009</v>
      </c>
      <c r="AQ95" s="164">
        <f>IF(AP95&lt;&gt;0,1,"")</f>
        <v>1</v>
      </c>
      <c r="AR95" s="87">
        <f>IF(AK95&lt;&gt;0,AK95-(6/24)+1440,"")</f>
        <v>1440.5208333333333</v>
      </c>
      <c r="AS95" s="254">
        <v>15.12</v>
      </c>
      <c r="AT95" s="165"/>
      <c r="AU95" s="165"/>
      <c r="AV95" s="88">
        <v>23</v>
      </c>
      <c r="AW95" s="88">
        <v>7.3</v>
      </c>
      <c r="AX95" s="90" t="s">
        <v>452</v>
      </c>
      <c r="AY95" s="89">
        <f>AX95*0.0004536</f>
        <v>43.409520000000001</v>
      </c>
      <c r="AZ95" s="88"/>
      <c r="BA95" s="92"/>
      <c r="BB95" s="92"/>
      <c r="BC95" s="80"/>
      <c r="BD95" s="93"/>
      <c r="BE95" s="93"/>
      <c r="BF95" s="93"/>
      <c r="BG95" s="93"/>
      <c r="BH95" s="94"/>
      <c r="BI95" s="94"/>
      <c r="BJ95" s="94"/>
      <c r="BK95" s="95"/>
      <c r="BL95" s="96"/>
      <c r="BM95" s="96"/>
      <c r="BN95" s="96"/>
      <c r="BO95" s="97"/>
      <c r="BP95" s="98"/>
      <c r="BQ95" s="97"/>
      <c r="BR95" s="76"/>
      <c r="BS95" s="76"/>
      <c r="BT95" s="76"/>
      <c r="BU95" s="76"/>
      <c r="BV95" s="76"/>
      <c r="BW95" s="76"/>
      <c r="BX95" s="76"/>
      <c r="BY95" s="76"/>
      <c r="BZ95" s="76"/>
      <c r="CA95" s="76"/>
      <c r="CB95" s="76"/>
      <c r="CC95" s="76"/>
      <c r="CD95" s="212">
        <v>41.470999999999997</v>
      </c>
      <c r="CE95" s="76"/>
      <c r="CF95" s="166">
        <f>((CE95)*0.8)/1000</f>
        <v>0</v>
      </c>
      <c r="CG95" s="76">
        <v>4974</v>
      </c>
      <c r="CH95" s="166">
        <f>(((CG95*3.8)*(0.8))/1000)</f>
        <v>15.12096</v>
      </c>
      <c r="CI95" s="167">
        <f>IF(A95="","",IF(CF95=0,CH95,CF95))</f>
        <v>15.12096</v>
      </c>
      <c r="CJ95" s="167">
        <f>IF(A95="","",(CK95/$AY$4))</f>
        <v>4974</v>
      </c>
      <c r="CK95" s="167">
        <f>IF(A95="","",IF(CE95="",(CG95*$AY$4),CE95))</f>
        <v>18901.571980555902</v>
      </c>
      <c r="CL95" s="255">
        <f>CI95-AS95</f>
        <v>9.6000000000096009E-4</v>
      </c>
      <c r="CM95" s="166">
        <f>AV95-AW95</f>
        <v>15.7</v>
      </c>
      <c r="CN95" s="168"/>
      <c r="CO95" s="81">
        <v>44326</v>
      </c>
      <c r="CP95" s="192">
        <v>0.71875</v>
      </c>
      <c r="CQ95" s="192">
        <v>0.76388888888888884</v>
      </c>
      <c r="CR95" s="169" t="s">
        <v>522</v>
      </c>
      <c r="CT95" s="83" t="s">
        <v>697</v>
      </c>
      <c r="CU95" s="76"/>
    </row>
    <row r="96" spans="1:99" s="1" customFormat="1" ht="13.8" hidden="1" thickBot="1" x14ac:dyDescent="0.3">
      <c r="A96" s="100"/>
      <c r="B96" s="76" t="str">
        <f t="shared" si="3"/>
        <v/>
      </c>
      <c r="C96" s="77"/>
      <c r="D96" s="83"/>
      <c r="E96" s="83"/>
      <c r="F96" s="83"/>
      <c r="G96" s="83"/>
      <c r="H96" s="76"/>
      <c r="I96" s="76"/>
      <c r="J96" s="156"/>
      <c r="K96" s="156"/>
      <c r="L96" s="156"/>
      <c r="M96" s="157"/>
      <c r="N96" s="156"/>
      <c r="O96" s="158"/>
      <c r="P96" s="159"/>
      <c r="Q96" s="157"/>
      <c r="R96" s="157"/>
      <c r="S96" s="159"/>
      <c r="T96" s="159"/>
      <c r="U96" s="159"/>
      <c r="V96" s="160"/>
      <c r="W96" s="160"/>
      <c r="X96" s="161"/>
      <c r="Y96" s="162"/>
      <c r="Z96" s="162"/>
      <c r="AA96" s="159"/>
      <c r="AB96" s="159"/>
      <c r="AC96" s="157"/>
      <c r="AD96" s="157"/>
      <c r="AE96" s="161"/>
      <c r="AF96" s="80">
        <v>3</v>
      </c>
      <c r="AG96" s="81"/>
      <c r="AH96" s="82"/>
      <c r="AI96" s="83"/>
      <c r="AJ96" s="83"/>
      <c r="AK96" s="84"/>
      <c r="AL96" s="84"/>
      <c r="AM96" s="84"/>
      <c r="AN96" s="84"/>
      <c r="AO96" s="243">
        <f>IF(AN96&lt;AK96,(AN96+1)-AK96,AN96-AK96)</f>
        <v>0</v>
      </c>
      <c r="AP96" s="163">
        <f>IF(AM96&lt;AL96,(AM96+1)-AL96,AM96-AL96)</f>
        <v>0</v>
      </c>
      <c r="AQ96" s="164" t="str">
        <f>IF(AP96&lt;&gt;0,1,"")</f>
        <v/>
      </c>
      <c r="AR96" s="87" t="str">
        <f>IF(AK96&lt;&gt;0,AK96-(6/24)+1440,"")</f>
        <v/>
      </c>
      <c r="AS96" s="88"/>
      <c r="AT96" s="89"/>
      <c r="AU96" s="89"/>
      <c r="AV96" s="88"/>
      <c r="AW96" s="88"/>
      <c r="AX96" s="90"/>
      <c r="AY96" s="89">
        <f>AX96*0.0004536</f>
        <v>0</v>
      </c>
      <c r="AZ96" s="88"/>
      <c r="BA96" s="92"/>
      <c r="BB96" s="92"/>
      <c r="BC96" s="80"/>
      <c r="BD96" s="93"/>
      <c r="BE96" s="93"/>
      <c r="BF96" s="93"/>
      <c r="BG96" s="93"/>
      <c r="BH96" s="94"/>
      <c r="BI96" s="94"/>
      <c r="BJ96" s="94"/>
      <c r="BK96" s="95"/>
      <c r="BL96" s="96"/>
      <c r="BM96" s="96"/>
      <c r="BN96" s="96"/>
      <c r="BO96" s="97"/>
      <c r="BP96" s="98"/>
      <c r="BQ96" s="97"/>
      <c r="BR96" s="76"/>
      <c r="BS96" s="76"/>
      <c r="BT96" s="76"/>
      <c r="BU96" s="76"/>
      <c r="BV96" s="76"/>
      <c r="BW96" s="76"/>
      <c r="BX96" s="76"/>
      <c r="BY96" s="76"/>
      <c r="BZ96" s="76"/>
      <c r="CA96" s="76"/>
      <c r="CB96" s="76"/>
      <c r="CC96" s="76"/>
      <c r="CD96" s="212"/>
      <c r="CE96" s="76"/>
      <c r="CF96" s="166">
        <f>((CE96)*0.8)/1000</f>
        <v>0</v>
      </c>
      <c r="CG96" s="76"/>
      <c r="CH96" s="166">
        <f>(((CG96*3.8)*(0.8))/1000)</f>
        <v>0</v>
      </c>
      <c r="CI96" s="167" t="str">
        <f>IF(A96="","",IF(CF96=0,CH96,CF96))</f>
        <v/>
      </c>
      <c r="CJ96" s="167" t="str">
        <f>IF(A96="","",(CK96/$AY$4))</f>
        <v/>
      </c>
      <c r="CK96" s="167" t="str">
        <f>IF(A96="","",IF(CE96="",(CG96*$AY$4),CE96))</f>
        <v/>
      </c>
      <c r="CL96" s="99"/>
      <c r="CM96" s="166">
        <f>AV96-AW96</f>
        <v>0</v>
      </c>
      <c r="CN96" s="168"/>
      <c r="CO96" s="81"/>
      <c r="CP96" s="192"/>
      <c r="CQ96" s="192"/>
      <c r="CR96" s="169"/>
      <c r="CT96" s="83"/>
      <c r="CU96" s="101"/>
    </row>
    <row r="97" spans="1:99" s="1" customFormat="1" ht="13.8" hidden="1" thickBot="1" x14ac:dyDescent="0.3">
      <c r="A97" s="100"/>
      <c r="B97" s="76" t="str">
        <f t="shared" si="3"/>
        <v/>
      </c>
      <c r="C97" s="77"/>
      <c r="D97" s="83"/>
      <c r="E97" s="83"/>
      <c r="F97" s="83"/>
      <c r="G97" s="83"/>
      <c r="H97" s="76"/>
      <c r="I97" s="76"/>
      <c r="J97" s="156"/>
      <c r="K97" s="156"/>
      <c r="L97" s="156"/>
      <c r="M97" s="157"/>
      <c r="N97" s="156"/>
      <c r="O97" s="158"/>
      <c r="P97" s="159"/>
      <c r="Q97" s="157"/>
      <c r="R97" s="157"/>
      <c r="S97" s="159"/>
      <c r="T97" s="159"/>
      <c r="U97" s="159"/>
      <c r="V97" s="160"/>
      <c r="W97" s="160"/>
      <c r="X97" s="161"/>
      <c r="Y97" s="162"/>
      <c r="Z97" s="162"/>
      <c r="AA97" s="159"/>
      <c r="AB97" s="159"/>
      <c r="AC97" s="157"/>
      <c r="AD97" s="157"/>
      <c r="AE97" s="161"/>
      <c r="AF97" s="102">
        <v>4</v>
      </c>
      <c r="AG97" s="103"/>
      <c r="AH97" s="104"/>
      <c r="AI97" s="107"/>
      <c r="AJ97" s="106"/>
      <c r="AK97" s="107"/>
      <c r="AL97" s="107"/>
      <c r="AM97" s="107"/>
      <c r="AN97" s="107"/>
      <c r="AO97" s="170">
        <f>IF(AN97&lt;AK97,(AN97+1)-AK97,AN97-AK97)</f>
        <v>0</v>
      </c>
      <c r="AP97" s="170">
        <f>IF(AM97&lt;AL97,(AM97+1)-AL97,AM97-AL97)</f>
        <v>0</v>
      </c>
      <c r="AQ97" s="171" t="str">
        <f>IF(AP97&lt;&gt;0,1,"")</f>
        <v/>
      </c>
      <c r="AR97" s="110" t="str">
        <f>IF(AK97&lt;&gt;0,AK97-(6/24)+1440,"")</f>
        <v/>
      </c>
      <c r="AS97" s="111"/>
      <c r="AT97" s="112"/>
      <c r="AU97" s="112"/>
      <c r="AV97" s="111"/>
      <c r="AW97" s="111"/>
      <c r="AX97" s="113"/>
      <c r="AY97" s="112">
        <f>AX97*0.0004536</f>
        <v>0</v>
      </c>
      <c r="AZ97" s="111"/>
      <c r="BA97" s="115"/>
      <c r="BB97" s="115"/>
      <c r="BC97" s="102"/>
      <c r="BD97" s="116"/>
      <c r="BE97" s="116"/>
      <c r="BF97" s="116"/>
      <c r="BG97" s="116"/>
      <c r="BH97" s="117"/>
      <c r="BI97" s="117"/>
      <c r="BJ97" s="117"/>
      <c r="BK97" s="118"/>
      <c r="BL97" s="119"/>
      <c r="BM97" s="119"/>
      <c r="BN97" s="119"/>
      <c r="BO97" s="120"/>
      <c r="BP97" s="121"/>
      <c r="BQ97" s="120"/>
      <c r="BR97" s="122"/>
      <c r="BS97" s="122"/>
      <c r="BT97" s="122"/>
      <c r="BU97" s="122"/>
      <c r="BV97" s="122"/>
      <c r="BW97" s="122"/>
      <c r="BX97" s="122"/>
      <c r="BY97" s="122"/>
      <c r="BZ97" s="122"/>
      <c r="CA97" s="122"/>
      <c r="CB97" s="122"/>
      <c r="CC97" s="122"/>
      <c r="CD97" s="213"/>
      <c r="CE97" s="122"/>
      <c r="CF97" s="172">
        <f>((CE97)*0.8)/1000</f>
        <v>0</v>
      </c>
      <c r="CG97" s="122"/>
      <c r="CH97" s="172">
        <f>(((CG97*3.8)*(0.8))/1000)</f>
        <v>0</v>
      </c>
      <c r="CI97" s="173" t="str">
        <f>IF(A97="","",IF(CF97=0,CH97,CF97))</f>
        <v/>
      </c>
      <c r="CJ97" s="173" t="str">
        <f>IF(A97="","",(CK97/$AY$4))</f>
        <v/>
      </c>
      <c r="CK97" s="173" t="str">
        <f>IF(A97="","",IF(CE97="",(CG97*$AY$4),CE97))</f>
        <v/>
      </c>
      <c r="CL97" s="123"/>
      <c r="CM97" s="172">
        <f>AV97-AW97</f>
        <v>0</v>
      </c>
      <c r="CN97" s="122"/>
      <c r="CO97" s="202"/>
      <c r="CP97" s="203"/>
      <c r="CQ97" s="203"/>
      <c r="CR97" s="204"/>
      <c r="CT97" s="76"/>
      <c r="CU97" s="76"/>
    </row>
    <row r="98" spans="1:99" s="1" customFormat="1" ht="13.8" hidden="1" thickBot="1" x14ac:dyDescent="0.3">
      <c r="A98" s="124"/>
      <c r="B98" s="125" t="str">
        <f t="shared" si="3"/>
        <v/>
      </c>
      <c r="C98" s="126"/>
      <c r="D98" s="127"/>
      <c r="E98" s="127"/>
      <c r="F98" s="127"/>
      <c r="G98" s="127"/>
      <c r="H98" s="127"/>
      <c r="I98" s="128"/>
      <c r="J98" s="174"/>
      <c r="K98" s="174"/>
      <c r="L98" s="174"/>
      <c r="M98" s="175"/>
      <c r="N98" s="174"/>
      <c r="O98" s="176"/>
      <c r="P98" s="177"/>
      <c r="Q98" s="175"/>
      <c r="R98" s="175"/>
      <c r="S98" s="177"/>
      <c r="T98" s="177"/>
      <c r="U98" s="177"/>
      <c r="V98" s="178"/>
      <c r="W98" s="178"/>
      <c r="X98" s="179"/>
      <c r="Y98" s="180"/>
      <c r="Z98" s="180"/>
      <c r="AA98" s="177"/>
      <c r="AB98" s="177"/>
      <c r="AC98" s="175"/>
      <c r="AD98" s="175"/>
      <c r="AE98" s="181"/>
      <c r="AF98" s="238" t="s">
        <v>141</v>
      </c>
      <c r="AG98" s="239"/>
      <c r="AH98" s="182"/>
      <c r="AI98" s="132"/>
      <c r="AJ98" s="132"/>
      <c r="AK98" s="132"/>
      <c r="AL98" s="132"/>
      <c r="AM98" s="132"/>
      <c r="AN98" s="133"/>
      <c r="AO98" s="133">
        <f>SUM(AO94:AO97)</f>
        <v>0.32291666666666674</v>
      </c>
      <c r="AP98" s="133">
        <f>SUM(AP94:AP97)</f>
        <v>0.27083333333333348</v>
      </c>
      <c r="AQ98" s="134">
        <f>SUM(AQ94:AQ97)</f>
        <v>2</v>
      </c>
      <c r="AR98" s="134"/>
      <c r="AS98" s="135"/>
      <c r="AT98" s="135"/>
      <c r="AU98" s="135"/>
      <c r="AV98" s="135"/>
      <c r="AW98" s="135"/>
      <c r="AX98" s="136"/>
      <c r="AY98" s="135"/>
      <c r="AZ98" s="183"/>
      <c r="BA98" s="184"/>
      <c r="BB98" s="184"/>
      <c r="BC98" s="185"/>
      <c r="BD98" s="185"/>
      <c r="BE98" s="185"/>
      <c r="BF98" s="186"/>
      <c r="BG98" s="186"/>
      <c r="BH98" s="186"/>
      <c r="BI98" s="186"/>
      <c r="BJ98" s="186"/>
      <c r="BK98" s="187"/>
      <c r="BL98" s="187"/>
      <c r="BM98" s="187"/>
      <c r="BN98" s="187"/>
      <c r="BO98" s="188"/>
      <c r="BP98" s="188"/>
      <c r="BQ98" s="188"/>
      <c r="BR98" s="189"/>
      <c r="BS98" s="189"/>
      <c r="BT98" s="189"/>
      <c r="BU98" s="189"/>
      <c r="BV98" s="189"/>
      <c r="BW98" s="189"/>
      <c r="BX98" s="189"/>
      <c r="BY98" s="189"/>
      <c r="BZ98" s="189"/>
      <c r="CA98" s="189"/>
      <c r="CB98" s="189"/>
      <c r="CC98" s="189"/>
      <c r="CD98" s="214"/>
      <c r="CE98" s="132"/>
      <c r="CF98" s="135"/>
      <c r="CG98" s="132"/>
      <c r="CH98" s="135">
        <f>SUM(CH94:CH97)</f>
        <v>15.12096</v>
      </c>
      <c r="CI98" s="190">
        <f>SUM(CI94:CI97)</f>
        <v>32.22336</v>
      </c>
      <c r="CJ98" s="190">
        <f>SUM(CJ94:CJ97)</f>
        <v>10599.678758855944</v>
      </c>
      <c r="CK98" s="190">
        <f>SUM(CK94:CK97)</f>
        <v>40279.571980555906</v>
      </c>
      <c r="CL98" s="191"/>
      <c r="CM98" s="135">
        <f>SUM(CM94:CM97)</f>
        <v>31.6</v>
      </c>
      <c r="CN98" s="132"/>
      <c r="CO98" s="132"/>
      <c r="CP98" s="132"/>
      <c r="CQ98" s="132"/>
      <c r="CR98" s="141"/>
      <c r="CT98" s="214"/>
      <c r="CU98" s="214"/>
    </row>
    <row r="99" spans="1:99" s="1" customFormat="1" x14ac:dyDescent="0.25">
      <c r="A99" s="100">
        <v>7743</v>
      </c>
      <c r="B99" s="76" t="str">
        <f t="shared" si="3"/>
        <v>7743-300-1</v>
      </c>
      <c r="C99" s="52">
        <v>29</v>
      </c>
      <c r="D99" s="83" t="s">
        <v>268</v>
      </c>
      <c r="E99" s="83" t="s">
        <v>381</v>
      </c>
      <c r="F99" s="83"/>
      <c r="G99" s="83"/>
      <c r="H99" s="53"/>
      <c r="I99" s="70"/>
      <c r="J99" s="142"/>
      <c r="K99" s="142"/>
      <c r="L99" s="142"/>
      <c r="M99" s="143"/>
      <c r="N99" s="142"/>
      <c r="O99" s="144"/>
      <c r="P99" s="145"/>
      <c r="Q99" s="143"/>
      <c r="R99" s="143"/>
      <c r="S99" s="145"/>
      <c r="T99" s="145"/>
      <c r="U99" s="145"/>
      <c r="V99" s="146"/>
      <c r="W99" s="146"/>
      <c r="X99" s="147"/>
      <c r="Y99" s="146"/>
      <c r="Z99" s="146"/>
      <c r="AA99" s="145"/>
      <c r="AB99" s="145"/>
      <c r="AC99" s="143"/>
      <c r="AD99" s="143"/>
      <c r="AE99" s="147"/>
      <c r="AF99" s="56">
        <v>1</v>
      </c>
      <c r="AG99" s="81">
        <v>44326</v>
      </c>
      <c r="AH99" s="148" t="s">
        <v>272</v>
      </c>
      <c r="AI99" s="53" t="s">
        <v>209</v>
      </c>
      <c r="AJ99" s="53" t="s">
        <v>330</v>
      </c>
      <c r="AK99" s="149">
        <v>0.98611111111111116</v>
      </c>
      <c r="AL99" s="84">
        <v>3.472222222222222E-3</v>
      </c>
      <c r="AM99" s="84">
        <v>3.8194444444444441E-2</v>
      </c>
      <c r="AN99" s="149">
        <v>4.1666666666666664E-2</v>
      </c>
      <c r="AO99" s="150">
        <f>IF(AN99&lt;AK99,(AN99+1)-AK99,AN99-AK99)</f>
        <v>5.555555555555558E-2</v>
      </c>
      <c r="AP99" s="150">
        <f>IF(AM99&lt;AL99,(AM99+1)-AL99,AM99-AL99)</f>
        <v>3.4722222222222217E-2</v>
      </c>
      <c r="AQ99" s="151">
        <f>IF(AP99&lt;&gt;0,1,"")</f>
        <v>1</v>
      </c>
      <c r="AR99" s="63">
        <f>IF(AK99&lt;&gt;0,AK99-(6/24)+1440,"")</f>
        <v>1440.7361111111111</v>
      </c>
      <c r="AS99" s="66">
        <v>18.7</v>
      </c>
      <c r="AT99" s="152"/>
      <c r="AU99" s="152"/>
      <c r="AV99" s="66">
        <v>26</v>
      </c>
      <c r="AW99" s="88">
        <v>21.8</v>
      </c>
      <c r="AX99" s="51">
        <v>33528</v>
      </c>
      <c r="AY99" s="65">
        <f>AX99*0.0004536</f>
        <v>15.2083008</v>
      </c>
      <c r="AZ99" s="66"/>
      <c r="BA99" s="68"/>
      <c r="BB99" s="68"/>
      <c r="BC99" s="69"/>
      <c r="BD99" s="70"/>
      <c r="BE99" s="70"/>
      <c r="BF99" s="70"/>
      <c r="BG99" s="70"/>
      <c r="BH99" s="71"/>
      <c r="BI99" s="71"/>
      <c r="BJ99" s="71"/>
      <c r="BK99" s="72"/>
      <c r="BL99" s="73"/>
      <c r="BM99" s="73"/>
      <c r="BN99" s="73"/>
      <c r="BO99" s="74"/>
      <c r="BP99" s="75"/>
      <c r="BQ99" s="74"/>
      <c r="BR99" s="51"/>
      <c r="BS99" s="51"/>
      <c r="BT99" s="51"/>
      <c r="BU99" s="51"/>
      <c r="BV99" s="51"/>
      <c r="BW99" s="51"/>
      <c r="BX99" s="51"/>
      <c r="BY99" s="51"/>
      <c r="BZ99" s="51"/>
      <c r="CA99" s="51"/>
      <c r="CB99" s="51"/>
      <c r="CC99" s="51"/>
      <c r="CD99" s="215">
        <v>13.067</v>
      </c>
      <c r="CE99" s="51">
        <v>24279</v>
      </c>
      <c r="CF99" s="153">
        <f>((CE99)*0.8)/1000</f>
        <v>19.423200000000001</v>
      </c>
      <c r="CG99" s="51"/>
      <c r="CH99" s="153">
        <f>(((CG99*3.8)*(0.8))/1000)</f>
        <v>0</v>
      </c>
      <c r="CI99" s="154">
        <f>IF(A99="","",IF(CF99=0,CH99,CF99))</f>
        <v>19.423200000000001</v>
      </c>
      <c r="CJ99" s="154">
        <f>IF(A99="","",(CK99/$AY$4))</f>
        <v>6389.0847874573601</v>
      </c>
      <c r="CK99" s="154">
        <f>IF(A99="","",IF(CE99="",(CG99*$AY$4),CE99))</f>
        <v>24279</v>
      </c>
      <c r="CL99" s="242">
        <f>CI99-AS99</f>
        <v>0.72320000000000206</v>
      </c>
      <c r="CM99" s="153">
        <f>AV99-AW99</f>
        <v>4.1999999999999993</v>
      </c>
      <c r="CN99" s="155" t="s">
        <v>142</v>
      </c>
      <c r="CO99" s="199">
        <v>44326</v>
      </c>
      <c r="CP99" s="200">
        <v>0.69791666666666663</v>
      </c>
      <c r="CQ99" s="200">
        <v>0.77777777777777779</v>
      </c>
      <c r="CR99" s="201" t="s">
        <v>523</v>
      </c>
      <c r="CT99" s="228" t="s">
        <v>697</v>
      </c>
      <c r="CU99" s="228"/>
    </row>
    <row r="100" spans="1:99" s="1" customFormat="1" ht="13.8" thickBot="1" x14ac:dyDescent="0.3">
      <c r="A100" s="100">
        <v>7743</v>
      </c>
      <c r="B100" s="76" t="str">
        <f t="shared" si="3"/>
        <v>7743-300-2</v>
      </c>
      <c r="C100" s="77">
        <v>29</v>
      </c>
      <c r="D100" s="83" t="s">
        <v>268</v>
      </c>
      <c r="E100" s="83" t="s">
        <v>381</v>
      </c>
      <c r="F100" s="83"/>
      <c r="G100" s="83"/>
      <c r="H100" s="76"/>
      <c r="I100" s="76"/>
      <c r="J100" s="156"/>
      <c r="K100" s="156"/>
      <c r="L100" s="156"/>
      <c r="M100" s="157"/>
      <c r="N100" s="156"/>
      <c r="O100" s="158"/>
      <c r="P100" s="159"/>
      <c r="Q100" s="157"/>
      <c r="R100" s="157"/>
      <c r="S100" s="159"/>
      <c r="T100" s="159"/>
      <c r="U100" s="159"/>
      <c r="V100" s="160"/>
      <c r="W100" s="160"/>
      <c r="X100" s="161"/>
      <c r="Y100" s="162"/>
      <c r="Z100" s="162"/>
      <c r="AA100" s="159"/>
      <c r="AB100" s="159"/>
      <c r="AC100" s="157"/>
      <c r="AD100" s="157"/>
      <c r="AE100" s="161"/>
      <c r="AF100" s="80">
        <v>2</v>
      </c>
      <c r="AG100" s="81">
        <v>44327</v>
      </c>
      <c r="AH100" s="82" t="s">
        <v>272</v>
      </c>
      <c r="AI100" s="83" t="s">
        <v>330</v>
      </c>
      <c r="AJ100" s="83" t="s">
        <v>244</v>
      </c>
      <c r="AK100" s="84">
        <v>9.7222222222222224E-2</v>
      </c>
      <c r="AL100" s="84">
        <v>0.11458333333333333</v>
      </c>
      <c r="AM100" s="84">
        <v>0.23611111111111113</v>
      </c>
      <c r="AN100" s="84">
        <v>0.24305555555555555</v>
      </c>
      <c r="AO100" s="163">
        <f>IF(AN100&lt;AK100,(AN100+1)-AK100,AN100-AK100)</f>
        <v>0.14583333333333331</v>
      </c>
      <c r="AP100" s="163">
        <f>IF(AM100&lt;AL100,(AM100+1)-AL100,AM100-AL100)</f>
        <v>0.1215277777777778</v>
      </c>
      <c r="AQ100" s="164">
        <f>IF(AP100&lt;&gt;0,1,"")</f>
        <v>1</v>
      </c>
      <c r="AR100" s="87">
        <f>IF(AK100&lt;&gt;0,AK100-(6/24)+1440,"")</f>
        <v>1439.8472222222222</v>
      </c>
      <c r="AS100" s="254">
        <v>0</v>
      </c>
      <c r="AT100" s="165"/>
      <c r="AU100" s="165"/>
      <c r="AV100" s="88">
        <v>21.6</v>
      </c>
      <c r="AW100" s="88">
        <v>8.1</v>
      </c>
      <c r="AX100" s="90" t="s">
        <v>454</v>
      </c>
      <c r="AY100" s="89">
        <f>AX100*0.0004536</f>
        <v>38.006690400000004</v>
      </c>
      <c r="AZ100" s="88"/>
      <c r="BA100" s="92"/>
      <c r="BB100" s="92"/>
      <c r="BC100" s="80"/>
      <c r="BD100" s="93"/>
      <c r="BE100" s="93"/>
      <c r="BF100" s="93"/>
      <c r="BG100" s="93"/>
      <c r="BH100" s="94"/>
      <c r="BI100" s="94"/>
      <c r="BJ100" s="94"/>
      <c r="BK100" s="95"/>
      <c r="BL100" s="96"/>
      <c r="BM100" s="96"/>
      <c r="BN100" s="96"/>
      <c r="BO100" s="97"/>
      <c r="BP100" s="98"/>
      <c r="BQ100" s="97"/>
      <c r="BR100" s="76"/>
      <c r="BS100" s="76"/>
      <c r="BT100" s="76"/>
      <c r="BU100" s="76"/>
      <c r="BV100" s="76"/>
      <c r="BW100" s="76"/>
      <c r="BX100" s="76"/>
      <c r="BY100" s="76"/>
      <c r="BZ100" s="76"/>
      <c r="CA100" s="76"/>
      <c r="CB100" s="76"/>
      <c r="CC100" s="76"/>
      <c r="CD100" s="212">
        <v>34.707000000000001</v>
      </c>
      <c r="CE100" s="76"/>
      <c r="CF100" s="166">
        <f>((CE100)*0.8)/1000</f>
        <v>0</v>
      </c>
      <c r="CG100" s="76"/>
      <c r="CH100" s="166">
        <f>(((CG100*3.8)*(0.8))/1000)</f>
        <v>0</v>
      </c>
      <c r="CI100" s="167">
        <f>IF(A100="","",IF(CF100=0,CH100,CF100))</f>
        <v>0</v>
      </c>
      <c r="CJ100" s="167">
        <f>IF(A100="","",(CK100/$AY$4))</f>
        <v>0</v>
      </c>
      <c r="CK100" s="167">
        <f>IF(A100="","",IF(CE100="",(CG100*$AY$4),CE100))</f>
        <v>0</v>
      </c>
      <c r="CL100" s="99">
        <f>CI100-AS100</f>
        <v>0</v>
      </c>
      <c r="CM100" s="166">
        <f>AV100-AW100</f>
        <v>13.500000000000002</v>
      </c>
      <c r="CN100" s="168" t="s">
        <v>301</v>
      </c>
      <c r="CO100" s="81"/>
      <c r="CP100" s="192"/>
      <c r="CQ100" s="192"/>
      <c r="CR100" s="169"/>
      <c r="CT100" s="83" t="s">
        <v>697</v>
      </c>
      <c r="CU100" s="76"/>
    </row>
    <row r="101" spans="1:99" s="1" customFormat="1" ht="13.8" hidden="1" thickBot="1" x14ac:dyDescent="0.3">
      <c r="A101" s="100"/>
      <c r="B101" s="76" t="str">
        <f t="shared" si="3"/>
        <v/>
      </c>
      <c r="C101" s="77"/>
      <c r="D101" s="83"/>
      <c r="E101" s="83"/>
      <c r="F101" s="83"/>
      <c r="G101" s="83"/>
      <c r="H101" s="76"/>
      <c r="I101" s="76"/>
      <c r="J101" s="156"/>
      <c r="K101" s="156"/>
      <c r="L101" s="156"/>
      <c r="M101" s="157"/>
      <c r="N101" s="156"/>
      <c r="O101" s="158"/>
      <c r="P101" s="159"/>
      <c r="Q101" s="157"/>
      <c r="R101" s="157"/>
      <c r="S101" s="159"/>
      <c r="T101" s="159"/>
      <c r="U101" s="159"/>
      <c r="V101" s="160"/>
      <c r="W101" s="160"/>
      <c r="X101" s="161"/>
      <c r="Y101" s="162"/>
      <c r="Z101" s="162"/>
      <c r="AA101" s="159"/>
      <c r="AB101" s="159"/>
      <c r="AC101" s="157"/>
      <c r="AD101" s="157"/>
      <c r="AE101" s="161"/>
      <c r="AF101" s="80">
        <v>3</v>
      </c>
      <c r="AG101" s="81"/>
      <c r="AH101" s="82"/>
      <c r="AI101" s="83"/>
      <c r="AJ101" s="83"/>
      <c r="AK101" s="84"/>
      <c r="AL101" s="84"/>
      <c r="AM101" s="84"/>
      <c r="AN101" s="84"/>
      <c r="AO101" s="243">
        <f>IF(AN101&lt;AK101,(AN101+1)-AK101,AN101-AK101)</f>
        <v>0</v>
      </c>
      <c r="AP101" s="163">
        <f>IF(AM101&lt;AL101,(AM101+1)-AL101,AM101-AL101)</f>
        <v>0</v>
      </c>
      <c r="AQ101" s="164" t="str">
        <f>IF(AP101&lt;&gt;0,1,"")</f>
        <v/>
      </c>
      <c r="AR101" s="87" t="str">
        <f>IF(AK101&lt;&gt;0,AK101-(6/24)+1440,"")</f>
        <v/>
      </c>
      <c r="AS101" s="88"/>
      <c r="AT101" s="89"/>
      <c r="AU101" s="89"/>
      <c r="AV101" s="88"/>
      <c r="AW101" s="88"/>
      <c r="AX101" s="90"/>
      <c r="AY101" s="89">
        <f>AX101*0.0004536</f>
        <v>0</v>
      </c>
      <c r="AZ101" s="88"/>
      <c r="BA101" s="92"/>
      <c r="BB101" s="92"/>
      <c r="BC101" s="80"/>
      <c r="BD101" s="93"/>
      <c r="BE101" s="93"/>
      <c r="BF101" s="93"/>
      <c r="BG101" s="93"/>
      <c r="BH101" s="94"/>
      <c r="BI101" s="94"/>
      <c r="BJ101" s="94"/>
      <c r="BK101" s="95"/>
      <c r="BL101" s="96"/>
      <c r="BM101" s="96"/>
      <c r="BN101" s="96"/>
      <c r="BO101" s="97"/>
      <c r="BP101" s="98"/>
      <c r="BQ101" s="97"/>
      <c r="BR101" s="76"/>
      <c r="BS101" s="76"/>
      <c r="BT101" s="76"/>
      <c r="BU101" s="76"/>
      <c r="BV101" s="76"/>
      <c r="BW101" s="76"/>
      <c r="BX101" s="76"/>
      <c r="BY101" s="76"/>
      <c r="BZ101" s="76"/>
      <c r="CA101" s="76"/>
      <c r="CB101" s="76"/>
      <c r="CC101" s="76"/>
      <c r="CD101" s="212"/>
      <c r="CE101" s="76"/>
      <c r="CF101" s="166">
        <f>((CE101)*0.8)/1000</f>
        <v>0</v>
      </c>
      <c r="CG101" s="76"/>
      <c r="CH101" s="166">
        <f>(((CG101*3.8)*(0.8))/1000)</f>
        <v>0</v>
      </c>
      <c r="CI101" s="167" t="str">
        <f>IF(A101="","",IF(CF101=0,CH101,CF101))</f>
        <v/>
      </c>
      <c r="CJ101" s="167" t="str">
        <f>IF(A101="","",(CK101/$AY$4))</f>
        <v/>
      </c>
      <c r="CK101" s="167" t="str">
        <f>IF(A101="","",IF(CE101="",(CG101*$AY$4),CE101))</f>
        <v/>
      </c>
      <c r="CL101" s="99"/>
      <c r="CM101" s="166">
        <f>AV101-AW101</f>
        <v>0</v>
      </c>
      <c r="CN101" s="168"/>
      <c r="CO101" s="81"/>
      <c r="CP101" s="192"/>
      <c r="CQ101" s="192"/>
      <c r="CR101" s="169"/>
      <c r="CT101" s="83"/>
      <c r="CU101" s="101"/>
    </row>
    <row r="102" spans="1:99" s="1" customFormat="1" ht="13.8" hidden="1" thickBot="1" x14ac:dyDescent="0.3">
      <c r="A102" s="100"/>
      <c r="B102" s="76" t="str">
        <f t="shared" si="3"/>
        <v/>
      </c>
      <c r="C102" s="77"/>
      <c r="D102" s="83"/>
      <c r="E102" s="83"/>
      <c r="F102" s="83"/>
      <c r="G102" s="83"/>
      <c r="H102" s="76"/>
      <c r="I102" s="76"/>
      <c r="J102" s="156"/>
      <c r="K102" s="156"/>
      <c r="L102" s="156"/>
      <c r="M102" s="157"/>
      <c r="N102" s="156"/>
      <c r="O102" s="158"/>
      <c r="P102" s="159"/>
      <c r="Q102" s="157"/>
      <c r="R102" s="157"/>
      <c r="S102" s="159"/>
      <c r="T102" s="159"/>
      <c r="U102" s="159"/>
      <c r="V102" s="160"/>
      <c r="W102" s="160"/>
      <c r="X102" s="161"/>
      <c r="Y102" s="162"/>
      <c r="Z102" s="162"/>
      <c r="AA102" s="159"/>
      <c r="AB102" s="159"/>
      <c r="AC102" s="157"/>
      <c r="AD102" s="157"/>
      <c r="AE102" s="161"/>
      <c r="AF102" s="102">
        <v>4</v>
      </c>
      <c r="AG102" s="103"/>
      <c r="AH102" s="104"/>
      <c r="AI102" s="107"/>
      <c r="AJ102" s="106"/>
      <c r="AK102" s="107"/>
      <c r="AL102" s="107"/>
      <c r="AM102" s="107"/>
      <c r="AN102" s="107"/>
      <c r="AO102" s="170">
        <f>IF(AN102&lt;AK102,(AN102+1)-AK102,AN102-AK102)</f>
        <v>0</v>
      </c>
      <c r="AP102" s="170">
        <f>IF(AM102&lt;AL102,(AM102+1)-AL102,AM102-AL102)</f>
        <v>0</v>
      </c>
      <c r="AQ102" s="171" t="str">
        <f>IF(AP102&lt;&gt;0,1,"")</f>
        <v/>
      </c>
      <c r="AR102" s="110" t="str">
        <f>IF(AK102&lt;&gt;0,AK102-(6/24)+1440,"")</f>
        <v/>
      </c>
      <c r="AS102" s="111"/>
      <c r="AT102" s="112"/>
      <c r="AU102" s="112"/>
      <c r="AV102" s="111"/>
      <c r="AW102" s="111"/>
      <c r="AX102" s="113"/>
      <c r="AY102" s="112">
        <f>AX102*0.0004536</f>
        <v>0</v>
      </c>
      <c r="AZ102" s="111"/>
      <c r="BA102" s="115"/>
      <c r="BB102" s="115"/>
      <c r="BC102" s="102"/>
      <c r="BD102" s="116"/>
      <c r="BE102" s="116"/>
      <c r="BF102" s="116"/>
      <c r="BG102" s="116"/>
      <c r="BH102" s="117"/>
      <c r="BI102" s="117"/>
      <c r="BJ102" s="117"/>
      <c r="BK102" s="118"/>
      <c r="BL102" s="119"/>
      <c r="BM102" s="119"/>
      <c r="BN102" s="119"/>
      <c r="BO102" s="120"/>
      <c r="BP102" s="121"/>
      <c r="BQ102" s="120"/>
      <c r="BR102" s="122"/>
      <c r="BS102" s="122"/>
      <c r="BT102" s="122"/>
      <c r="BU102" s="122"/>
      <c r="BV102" s="122"/>
      <c r="BW102" s="122"/>
      <c r="BX102" s="122"/>
      <c r="BY102" s="122"/>
      <c r="BZ102" s="122"/>
      <c r="CA102" s="122"/>
      <c r="CB102" s="122"/>
      <c r="CC102" s="122"/>
      <c r="CD102" s="213"/>
      <c r="CE102" s="122"/>
      <c r="CF102" s="172">
        <f>((CE102)*0.8)/1000</f>
        <v>0</v>
      </c>
      <c r="CG102" s="122"/>
      <c r="CH102" s="172">
        <f>(((CG102*3.8)*(0.8))/1000)</f>
        <v>0</v>
      </c>
      <c r="CI102" s="173" t="str">
        <f>IF(A102="","",IF(CF102=0,CH102,CF102))</f>
        <v/>
      </c>
      <c r="CJ102" s="173" t="str">
        <f>IF(A102="","",(CK102/$AY$4))</f>
        <v/>
      </c>
      <c r="CK102" s="173" t="str">
        <f>IF(A102="","",IF(CE102="",(CG102*$AY$4),CE102))</f>
        <v/>
      </c>
      <c r="CL102" s="123"/>
      <c r="CM102" s="172">
        <f>AV102-AW102</f>
        <v>0</v>
      </c>
      <c r="CN102" s="122"/>
      <c r="CO102" s="202"/>
      <c r="CP102" s="203"/>
      <c r="CQ102" s="203"/>
      <c r="CR102" s="204"/>
      <c r="CT102" s="76"/>
      <c r="CU102" s="76"/>
    </row>
    <row r="103" spans="1:99" s="1" customFormat="1" ht="13.8" hidden="1" thickBot="1" x14ac:dyDescent="0.3">
      <c r="A103" s="124"/>
      <c r="B103" s="125" t="str">
        <f t="shared" si="3"/>
        <v/>
      </c>
      <c r="C103" s="126"/>
      <c r="D103" s="127"/>
      <c r="E103" s="127"/>
      <c r="F103" s="127"/>
      <c r="G103" s="127"/>
      <c r="H103" s="127"/>
      <c r="I103" s="128"/>
      <c r="J103" s="174"/>
      <c r="K103" s="174"/>
      <c r="L103" s="174"/>
      <c r="M103" s="175"/>
      <c r="N103" s="174"/>
      <c r="O103" s="176"/>
      <c r="P103" s="177"/>
      <c r="Q103" s="175"/>
      <c r="R103" s="175"/>
      <c r="S103" s="177"/>
      <c r="T103" s="177"/>
      <c r="U103" s="177"/>
      <c r="V103" s="178"/>
      <c r="W103" s="178"/>
      <c r="X103" s="179"/>
      <c r="Y103" s="180"/>
      <c r="Z103" s="180"/>
      <c r="AA103" s="177"/>
      <c r="AB103" s="177"/>
      <c r="AC103" s="175"/>
      <c r="AD103" s="175"/>
      <c r="AE103" s="181"/>
      <c r="AF103" s="238" t="s">
        <v>141</v>
      </c>
      <c r="AG103" s="239"/>
      <c r="AH103" s="182"/>
      <c r="AI103" s="132"/>
      <c r="AJ103" s="132"/>
      <c r="AK103" s="132"/>
      <c r="AL103" s="132"/>
      <c r="AM103" s="132"/>
      <c r="AN103" s="133"/>
      <c r="AO103" s="133">
        <f>SUM(AO99:AO102)</f>
        <v>0.2013888888888889</v>
      </c>
      <c r="AP103" s="133">
        <f>SUM(AP99:AP102)</f>
        <v>0.15625000000000003</v>
      </c>
      <c r="AQ103" s="134">
        <f>SUM(AQ99:AQ102)</f>
        <v>2</v>
      </c>
      <c r="AR103" s="134"/>
      <c r="AS103" s="135"/>
      <c r="AT103" s="135"/>
      <c r="AU103" s="135"/>
      <c r="AV103" s="135"/>
      <c r="AW103" s="135"/>
      <c r="AX103" s="136"/>
      <c r="AY103" s="135"/>
      <c r="AZ103" s="183"/>
      <c r="BA103" s="184"/>
      <c r="BB103" s="184"/>
      <c r="BC103" s="185"/>
      <c r="BD103" s="185"/>
      <c r="BE103" s="185"/>
      <c r="BF103" s="186"/>
      <c r="BG103" s="186"/>
      <c r="BH103" s="186"/>
      <c r="BI103" s="186"/>
      <c r="BJ103" s="186"/>
      <c r="BK103" s="187"/>
      <c r="BL103" s="187"/>
      <c r="BM103" s="187"/>
      <c r="BN103" s="187"/>
      <c r="BO103" s="188"/>
      <c r="BP103" s="188"/>
      <c r="BQ103" s="188"/>
      <c r="BR103" s="189"/>
      <c r="BS103" s="189"/>
      <c r="BT103" s="189"/>
      <c r="BU103" s="189"/>
      <c r="BV103" s="189"/>
      <c r="BW103" s="189"/>
      <c r="BX103" s="189"/>
      <c r="BY103" s="189"/>
      <c r="BZ103" s="189"/>
      <c r="CA103" s="189"/>
      <c r="CB103" s="189"/>
      <c r="CC103" s="189"/>
      <c r="CD103" s="214"/>
      <c r="CE103" s="132"/>
      <c r="CF103" s="135"/>
      <c r="CG103" s="132"/>
      <c r="CH103" s="135">
        <f>SUM(CH99:CH102)</f>
        <v>0</v>
      </c>
      <c r="CI103" s="190">
        <f>SUM(CI99:CI102)</f>
        <v>19.423200000000001</v>
      </c>
      <c r="CJ103" s="190">
        <f>SUM(CJ99:CJ102)</f>
        <v>6389.0847874573601</v>
      </c>
      <c r="CK103" s="190">
        <f>SUM(CK99:CK102)</f>
        <v>24279</v>
      </c>
      <c r="CL103" s="191"/>
      <c r="CM103" s="135">
        <f>SUM(CM99:CM102)</f>
        <v>17.700000000000003</v>
      </c>
      <c r="CN103" s="132"/>
      <c r="CO103" s="132"/>
      <c r="CP103" s="132"/>
      <c r="CQ103" s="132"/>
      <c r="CR103" s="141"/>
      <c r="CT103" s="214"/>
      <c r="CU103" s="214"/>
    </row>
    <row r="104" spans="1:99" s="1" customFormat="1" x14ac:dyDescent="0.25">
      <c r="A104" s="100">
        <v>7744</v>
      </c>
      <c r="B104" s="76" t="str">
        <f t="shared" si="3"/>
        <v>7744-301-1</v>
      </c>
      <c r="C104" s="52">
        <v>29</v>
      </c>
      <c r="D104" s="83" t="s">
        <v>316</v>
      </c>
      <c r="E104" s="83" t="s">
        <v>269</v>
      </c>
      <c r="F104" s="83"/>
      <c r="G104" s="83"/>
      <c r="H104" s="53"/>
      <c r="I104" s="70"/>
      <c r="J104" s="142"/>
      <c r="K104" s="142"/>
      <c r="L104" s="142"/>
      <c r="M104" s="143"/>
      <c r="N104" s="142"/>
      <c r="O104" s="144"/>
      <c r="P104" s="145"/>
      <c r="Q104" s="143"/>
      <c r="R104" s="143"/>
      <c r="S104" s="145"/>
      <c r="T104" s="145"/>
      <c r="U104" s="145"/>
      <c r="V104" s="146"/>
      <c r="W104" s="146"/>
      <c r="X104" s="147"/>
      <c r="Y104" s="146"/>
      <c r="Z104" s="146"/>
      <c r="AA104" s="145"/>
      <c r="AB104" s="145"/>
      <c r="AC104" s="143"/>
      <c r="AD104" s="143"/>
      <c r="AE104" s="147"/>
      <c r="AF104" s="56">
        <v>1</v>
      </c>
      <c r="AG104" s="81">
        <v>44327</v>
      </c>
      <c r="AH104" s="148" t="s">
        <v>329</v>
      </c>
      <c r="AI104" s="53" t="s">
        <v>244</v>
      </c>
      <c r="AJ104" s="53" t="s">
        <v>330</v>
      </c>
      <c r="AK104" s="149">
        <v>0.30555555555555552</v>
      </c>
      <c r="AL104" s="84">
        <v>0.34027777777777773</v>
      </c>
      <c r="AM104" s="84">
        <v>0.4548611111111111</v>
      </c>
      <c r="AN104" s="149">
        <v>0.46180555555555558</v>
      </c>
      <c r="AO104" s="150">
        <f>IF(AN104&lt;AK104,(AN104+1)-AK104,AN104-AK104)</f>
        <v>0.15625000000000006</v>
      </c>
      <c r="AP104" s="150">
        <f>IF(AM104&lt;AL104,(AM104+1)-AL104,AM104-AL104)</f>
        <v>0.11458333333333337</v>
      </c>
      <c r="AQ104" s="151">
        <f>IF(AP104&lt;&gt;0,1,"")</f>
        <v>1</v>
      </c>
      <c r="AR104" s="63">
        <f>IF(AK104&lt;&gt;0,AK104-(6/24)+1440,"")</f>
        <v>1440.0555555555557</v>
      </c>
      <c r="AS104" s="66">
        <v>14.1</v>
      </c>
      <c r="AT104" s="152"/>
      <c r="AU104" s="152"/>
      <c r="AV104" s="66">
        <v>22.2</v>
      </c>
      <c r="AW104" s="88">
        <v>7.7</v>
      </c>
      <c r="AX104" s="51">
        <v>95572</v>
      </c>
      <c r="AY104" s="65">
        <f>AX104*0.0004536</f>
        <v>43.351459200000001</v>
      </c>
      <c r="AZ104" s="66"/>
      <c r="BA104" s="68"/>
      <c r="BB104" s="68"/>
      <c r="BC104" s="69"/>
      <c r="BD104" s="70"/>
      <c r="BE104" s="70"/>
      <c r="BF104" s="70"/>
      <c r="BG104" s="70"/>
      <c r="BH104" s="71"/>
      <c r="BI104" s="71"/>
      <c r="BJ104" s="71"/>
      <c r="BK104" s="72"/>
      <c r="BL104" s="73"/>
      <c r="BM104" s="73"/>
      <c r="BN104" s="73"/>
      <c r="BO104" s="74"/>
      <c r="BP104" s="75"/>
      <c r="BQ104" s="74"/>
      <c r="BR104" s="51"/>
      <c r="BS104" s="51"/>
      <c r="BT104" s="51"/>
      <c r="BU104" s="51"/>
      <c r="BV104" s="51"/>
      <c r="BW104" s="51"/>
      <c r="BX104" s="51"/>
      <c r="BY104" s="51"/>
      <c r="BZ104" s="51"/>
      <c r="CA104" s="51"/>
      <c r="CB104" s="51"/>
      <c r="CC104" s="51"/>
      <c r="CD104" s="215">
        <v>41.155999999999999</v>
      </c>
      <c r="CE104" s="51"/>
      <c r="CF104" s="153">
        <f>((CE104)*0.8)/1000</f>
        <v>0</v>
      </c>
      <c r="CG104" s="51">
        <v>4643</v>
      </c>
      <c r="CH104" s="153">
        <f>(((CG104*3.8)*(0.8))/1000)</f>
        <v>14.11472</v>
      </c>
      <c r="CI104" s="154">
        <f>IF(A104="","",IF(CF104=0,CH104,CF104))</f>
        <v>14.11472</v>
      </c>
      <c r="CJ104" s="154">
        <f>IF(A104="","",(CK104/$AY$4))</f>
        <v>4643</v>
      </c>
      <c r="CK104" s="154">
        <f>IF(A104="","",IF(CE104="",(CG104*$AY$4),CE104))</f>
        <v>17643.747226723171</v>
      </c>
      <c r="CL104" s="242">
        <f>CI104-AS104</f>
        <v>1.472000000000051E-2</v>
      </c>
      <c r="CM104" s="153">
        <f>AV104-AW104</f>
        <v>14.5</v>
      </c>
      <c r="CN104" s="155" t="s">
        <v>142</v>
      </c>
      <c r="CO104" s="199"/>
      <c r="CP104" s="200"/>
      <c r="CQ104" s="200"/>
      <c r="CR104" s="201"/>
      <c r="CT104" s="228" t="s">
        <v>697</v>
      </c>
      <c r="CU104" s="228"/>
    </row>
    <row r="105" spans="1:99" s="1" customFormat="1" ht="13.8" thickBot="1" x14ac:dyDescent="0.3">
      <c r="A105" s="100">
        <v>7744</v>
      </c>
      <c r="B105" s="76" t="str">
        <f t="shared" si="3"/>
        <v>7744-301-2</v>
      </c>
      <c r="C105" s="77">
        <v>29</v>
      </c>
      <c r="D105" s="83" t="s">
        <v>316</v>
      </c>
      <c r="E105" s="83" t="s">
        <v>269</v>
      </c>
      <c r="F105" s="83"/>
      <c r="G105" s="83"/>
      <c r="H105" s="76"/>
      <c r="I105" s="76"/>
      <c r="J105" s="156"/>
      <c r="K105" s="156"/>
      <c r="L105" s="156"/>
      <c r="M105" s="157"/>
      <c r="N105" s="156"/>
      <c r="O105" s="158"/>
      <c r="P105" s="159"/>
      <c r="Q105" s="157"/>
      <c r="R105" s="157"/>
      <c r="S105" s="159"/>
      <c r="T105" s="159"/>
      <c r="U105" s="159"/>
      <c r="V105" s="160"/>
      <c r="W105" s="160"/>
      <c r="X105" s="161"/>
      <c r="Y105" s="162"/>
      <c r="Z105" s="162"/>
      <c r="AA105" s="159"/>
      <c r="AB105" s="159"/>
      <c r="AC105" s="157"/>
      <c r="AD105" s="157"/>
      <c r="AE105" s="161"/>
      <c r="AF105" s="80">
        <v>2</v>
      </c>
      <c r="AG105" s="81">
        <v>44327</v>
      </c>
      <c r="AH105" s="82" t="s">
        <v>329</v>
      </c>
      <c r="AI105" s="83" t="s">
        <v>330</v>
      </c>
      <c r="AJ105" s="83" t="s">
        <v>209</v>
      </c>
      <c r="AK105" s="84">
        <v>0.5</v>
      </c>
      <c r="AL105" s="84">
        <v>0.50694444444444442</v>
      </c>
      <c r="AM105" s="84">
        <v>0.54513888888888895</v>
      </c>
      <c r="AN105" s="84">
        <v>0.55208333333333337</v>
      </c>
      <c r="AO105" s="163">
        <f>IF(AN105&lt;AK105,(AN105+1)-AK105,AN105-AK105)</f>
        <v>5.208333333333337E-2</v>
      </c>
      <c r="AP105" s="163">
        <f>IF(AM105&lt;AL105,(AM105+1)-AL105,AM105-AL105)</f>
        <v>3.8194444444444531E-2</v>
      </c>
      <c r="AQ105" s="164">
        <f>IF(AP105&lt;&gt;0,1,"")</f>
        <v>1</v>
      </c>
      <c r="AR105" s="87">
        <f>IF(AK105&lt;&gt;0,AK105-(6/24)+1440,"")</f>
        <v>1440.25</v>
      </c>
      <c r="AS105" s="88">
        <v>5.5</v>
      </c>
      <c r="AT105" s="165"/>
      <c r="AU105" s="165"/>
      <c r="AV105" s="88">
        <v>13.1</v>
      </c>
      <c r="AW105" s="88">
        <v>8.3000000000000007</v>
      </c>
      <c r="AX105" s="90" t="s">
        <v>453</v>
      </c>
      <c r="AY105" s="89">
        <f>AX105*0.0004536</f>
        <v>41.3574336</v>
      </c>
      <c r="AZ105" s="88"/>
      <c r="BA105" s="92"/>
      <c r="BB105" s="92"/>
      <c r="BC105" s="80"/>
      <c r="BD105" s="93"/>
      <c r="BE105" s="93"/>
      <c r="BF105" s="93"/>
      <c r="BG105" s="93"/>
      <c r="BH105" s="94"/>
      <c r="BI105" s="94"/>
      <c r="BJ105" s="94"/>
      <c r="BK105" s="95"/>
      <c r="BL105" s="96"/>
      <c r="BM105" s="96"/>
      <c r="BN105" s="96"/>
      <c r="BO105" s="97"/>
      <c r="BP105" s="98"/>
      <c r="BQ105" s="97"/>
      <c r="BR105" s="76"/>
      <c r="BS105" s="76"/>
      <c r="BT105" s="76"/>
      <c r="BU105" s="76"/>
      <c r="BV105" s="76"/>
      <c r="BW105" s="76"/>
      <c r="BX105" s="76"/>
      <c r="BY105" s="76"/>
      <c r="BZ105" s="76"/>
      <c r="CA105" s="76"/>
      <c r="CB105" s="76"/>
      <c r="CC105" s="76"/>
      <c r="CD105" s="212">
        <v>38.628</v>
      </c>
      <c r="CE105" s="76">
        <v>6885</v>
      </c>
      <c r="CF105" s="166">
        <f>((CE105)*0.8)/1000</f>
        <v>5.508</v>
      </c>
      <c r="CG105" s="76"/>
      <c r="CH105" s="166">
        <f>(((CG105*3.8)*(0.8))/1000)</f>
        <v>0</v>
      </c>
      <c r="CI105" s="167">
        <f>IF(A105="","",IF(CF105=0,CH105,CF105))</f>
        <v>5.508</v>
      </c>
      <c r="CJ105" s="167">
        <f>IF(A105="","",(CK105/$AY$4))</f>
        <v>1811.8064484387301</v>
      </c>
      <c r="CK105" s="167">
        <f>IF(A105="","",IF(CE105="",(CG105*$AY$4),CE105))</f>
        <v>6885</v>
      </c>
      <c r="CL105" s="99">
        <f>CI105-AS105</f>
        <v>8.0000000000000071E-3</v>
      </c>
      <c r="CM105" s="166">
        <f>AV105-AW105</f>
        <v>4.7999999999999989</v>
      </c>
      <c r="CN105" s="168"/>
      <c r="CO105" s="81">
        <v>44327</v>
      </c>
      <c r="CP105" s="192">
        <v>0.34375</v>
      </c>
      <c r="CQ105" s="192">
        <v>0.34722222222222227</v>
      </c>
      <c r="CR105" s="169" t="s">
        <v>522</v>
      </c>
      <c r="CT105" s="83" t="s">
        <v>697</v>
      </c>
      <c r="CU105" s="76"/>
    </row>
    <row r="106" spans="1:99" s="1" customFormat="1" ht="13.8" hidden="1" thickBot="1" x14ac:dyDescent="0.3">
      <c r="A106" s="100"/>
      <c r="B106" s="76" t="str">
        <f t="shared" si="3"/>
        <v/>
      </c>
      <c r="C106" s="77"/>
      <c r="D106" s="83"/>
      <c r="E106" s="83"/>
      <c r="F106" s="83"/>
      <c r="G106" s="83"/>
      <c r="H106" s="76"/>
      <c r="I106" s="76"/>
      <c r="J106" s="156"/>
      <c r="K106" s="156"/>
      <c r="L106" s="156"/>
      <c r="M106" s="157"/>
      <c r="N106" s="156"/>
      <c r="O106" s="158"/>
      <c r="P106" s="159"/>
      <c r="Q106" s="157"/>
      <c r="R106" s="157"/>
      <c r="S106" s="159"/>
      <c r="T106" s="159"/>
      <c r="U106" s="159"/>
      <c r="V106" s="160"/>
      <c r="W106" s="160"/>
      <c r="X106" s="161"/>
      <c r="Y106" s="162"/>
      <c r="Z106" s="162"/>
      <c r="AA106" s="159"/>
      <c r="AB106" s="159"/>
      <c r="AC106" s="157"/>
      <c r="AD106" s="157"/>
      <c r="AE106" s="161"/>
      <c r="AF106" s="80">
        <v>3</v>
      </c>
      <c r="AG106" s="81"/>
      <c r="AH106" s="82"/>
      <c r="AI106" s="83"/>
      <c r="AJ106" s="83"/>
      <c r="AK106" s="84"/>
      <c r="AL106" s="84"/>
      <c r="AM106" s="84"/>
      <c r="AN106" s="84"/>
      <c r="AO106" s="243">
        <f>IF(AN106&lt;AK106,(AN106+1)-AK106,AN106-AK106)</f>
        <v>0</v>
      </c>
      <c r="AP106" s="163">
        <f>IF(AM106&lt;AL106,(AM106+1)-AL106,AM106-AL106)</f>
        <v>0</v>
      </c>
      <c r="AQ106" s="164" t="str">
        <f>IF(AP106&lt;&gt;0,1,"")</f>
        <v/>
      </c>
      <c r="AR106" s="87" t="str">
        <f>IF(AK106&lt;&gt;0,AK106-(6/24)+1440,"")</f>
        <v/>
      </c>
      <c r="AS106" s="88"/>
      <c r="AT106" s="89"/>
      <c r="AU106" s="89"/>
      <c r="AV106" s="88"/>
      <c r="AW106" s="88"/>
      <c r="AX106" s="90"/>
      <c r="AY106" s="89">
        <f>AX106*0.0004536</f>
        <v>0</v>
      </c>
      <c r="AZ106" s="88"/>
      <c r="BA106" s="92"/>
      <c r="BB106" s="92"/>
      <c r="BC106" s="80"/>
      <c r="BD106" s="93"/>
      <c r="BE106" s="93"/>
      <c r="BF106" s="93"/>
      <c r="BG106" s="93"/>
      <c r="BH106" s="94"/>
      <c r="BI106" s="94"/>
      <c r="BJ106" s="94"/>
      <c r="BK106" s="95"/>
      <c r="BL106" s="96"/>
      <c r="BM106" s="96"/>
      <c r="BN106" s="96"/>
      <c r="BO106" s="97"/>
      <c r="BP106" s="98"/>
      <c r="BQ106" s="97"/>
      <c r="BR106" s="76"/>
      <c r="BS106" s="76"/>
      <c r="BT106" s="76"/>
      <c r="BU106" s="76"/>
      <c r="BV106" s="76"/>
      <c r="BW106" s="76"/>
      <c r="BX106" s="76"/>
      <c r="BY106" s="76"/>
      <c r="BZ106" s="76"/>
      <c r="CA106" s="76"/>
      <c r="CB106" s="76"/>
      <c r="CC106" s="76"/>
      <c r="CD106" s="212"/>
      <c r="CE106" s="76"/>
      <c r="CF106" s="166">
        <f>((CE106)*0.8)/1000</f>
        <v>0</v>
      </c>
      <c r="CG106" s="76"/>
      <c r="CH106" s="166">
        <f>(((CG106*3.8)*(0.8))/1000)</f>
        <v>0</v>
      </c>
      <c r="CI106" s="167" t="str">
        <f>IF(A106="","",IF(CF106=0,CH106,CF106))</f>
        <v/>
      </c>
      <c r="CJ106" s="167" t="str">
        <f>IF(A106="","",(CK106/$AY$4))</f>
        <v/>
      </c>
      <c r="CK106" s="167" t="str">
        <f>IF(A106="","",IF(CE106="",(CG106*$AY$4),CE106))</f>
        <v/>
      </c>
      <c r="CL106" s="99"/>
      <c r="CM106" s="166">
        <f>AV106-AW106</f>
        <v>0</v>
      </c>
      <c r="CN106" s="168"/>
      <c r="CO106" s="81"/>
      <c r="CP106" s="192"/>
      <c r="CQ106" s="192"/>
      <c r="CR106" s="169"/>
      <c r="CT106" s="83"/>
      <c r="CU106" s="101"/>
    </row>
    <row r="107" spans="1:99" s="1" customFormat="1" ht="13.8" hidden="1" thickBot="1" x14ac:dyDescent="0.3">
      <c r="A107" s="100"/>
      <c r="B107" s="76" t="str">
        <f t="shared" si="3"/>
        <v/>
      </c>
      <c r="C107" s="77"/>
      <c r="D107" s="83"/>
      <c r="E107" s="83"/>
      <c r="F107" s="83"/>
      <c r="G107" s="83"/>
      <c r="H107" s="76"/>
      <c r="I107" s="76"/>
      <c r="J107" s="156"/>
      <c r="K107" s="156"/>
      <c r="L107" s="156"/>
      <c r="M107" s="157"/>
      <c r="N107" s="156"/>
      <c r="O107" s="158"/>
      <c r="P107" s="159"/>
      <c r="Q107" s="157"/>
      <c r="R107" s="157"/>
      <c r="S107" s="159"/>
      <c r="T107" s="159"/>
      <c r="U107" s="159"/>
      <c r="V107" s="160"/>
      <c r="W107" s="160"/>
      <c r="X107" s="161"/>
      <c r="Y107" s="162"/>
      <c r="Z107" s="162"/>
      <c r="AA107" s="159"/>
      <c r="AB107" s="159"/>
      <c r="AC107" s="157"/>
      <c r="AD107" s="157"/>
      <c r="AE107" s="161"/>
      <c r="AF107" s="102">
        <v>4</v>
      </c>
      <c r="AG107" s="103"/>
      <c r="AH107" s="104"/>
      <c r="AI107" s="107"/>
      <c r="AJ107" s="106"/>
      <c r="AK107" s="107"/>
      <c r="AL107" s="107"/>
      <c r="AM107" s="107"/>
      <c r="AN107" s="107"/>
      <c r="AO107" s="170">
        <f>IF(AN107&lt;AK107,(AN107+1)-AK107,AN107-AK107)</f>
        <v>0</v>
      </c>
      <c r="AP107" s="170">
        <f>IF(AM107&lt;AL107,(AM107+1)-AL107,AM107-AL107)</f>
        <v>0</v>
      </c>
      <c r="AQ107" s="171" t="str">
        <f>IF(AP107&lt;&gt;0,1,"")</f>
        <v/>
      </c>
      <c r="AR107" s="110" t="str">
        <f>IF(AK107&lt;&gt;0,AK107-(6/24)+1440,"")</f>
        <v/>
      </c>
      <c r="AS107" s="111"/>
      <c r="AT107" s="112"/>
      <c r="AU107" s="112"/>
      <c r="AV107" s="111"/>
      <c r="AW107" s="111"/>
      <c r="AX107" s="113"/>
      <c r="AY107" s="112">
        <f>AX107*0.0004536</f>
        <v>0</v>
      </c>
      <c r="AZ107" s="111"/>
      <c r="BA107" s="115"/>
      <c r="BB107" s="115"/>
      <c r="BC107" s="102"/>
      <c r="BD107" s="116"/>
      <c r="BE107" s="116"/>
      <c r="BF107" s="116"/>
      <c r="BG107" s="116"/>
      <c r="BH107" s="117"/>
      <c r="BI107" s="117"/>
      <c r="BJ107" s="117"/>
      <c r="BK107" s="118"/>
      <c r="BL107" s="119"/>
      <c r="BM107" s="119"/>
      <c r="BN107" s="119"/>
      <c r="BO107" s="120"/>
      <c r="BP107" s="121"/>
      <c r="BQ107" s="120"/>
      <c r="BR107" s="122"/>
      <c r="BS107" s="122"/>
      <c r="BT107" s="122"/>
      <c r="BU107" s="122"/>
      <c r="BV107" s="122"/>
      <c r="BW107" s="122"/>
      <c r="BX107" s="122"/>
      <c r="BY107" s="122"/>
      <c r="BZ107" s="122"/>
      <c r="CA107" s="122"/>
      <c r="CB107" s="122"/>
      <c r="CC107" s="122"/>
      <c r="CD107" s="213"/>
      <c r="CE107" s="122"/>
      <c r="CF107" s="172">
        <f>((CE107)*0.8)/1000</f>
        <v>0</v>
      </c>
      <c r="CG107" s="122"/>
      <c r="CH107" s="172">
        <f>(((CG107*3.8)*(0.8))/1000)</f>
        <v>0</v>
      </c>
      <c r="CI107" s="173" t="str">
        <f>IF(A107="","",IF(CF107=0,CH107,CF107))</f>
        <v/>
      </c>
      <c r="CJ107" s="173" t="str">
        <f>IF(A107="","",(CK107/$AY$4))</f>
        <v/>
      </c>
      <c r="CK107" s="173" t="str">
        <f>IF(A107="","",IF(CE107="",(CG107*$AY$4),CE107))</f>
        <v/>
      </c>
      <c r="CL107" s="123"/>
      <c r="CM107" s="172">
        <f>AV107-AW107</f>
        <v>0</v>
      </c>
      <c r="CN107" s="122"/>
      <c r="CO107" s="202"/>
      <c r="CP107" s="203"/>
      <c r="CQ107" s="203"/>
      <c r="CR107" s="204"/>
      <c r="CT107" s="76"/>
      <c r="CU107" s="76"/>
    </row>
    <row r="108" spans="1:99" s="1" customFormat="1" ht="13.8" hidden="1" thickBot="1" x14ac:dyDescent="0.3">
      <c r="A108" s="124"/>
      <c r="B108" s="125" t="str">
        <f t="shared" si="3"/>
        <v/>
      </c>
      <c r="C108" s="126"/>
      <c r="D108" s="127"/>
      <c r="E108" s="127"/>
      <c r="F108" s="127"/>
      <c r="G108" s="127"/>
      <c r="H108" s="127"/>
      <c r="I108" s="128"/>
      <c r="J108" s="174"/>
      <c r="K108" s="174"/>
      <c r="L108" s="174"/>
      <c r="M108" s="175"/>
      <c r="N108" s="174"/>
      <c r="O108" s="176"/>
      <c r="P108" s="177"/>
      <c r="Q108" s="175"/>
      <c r="R108" s="175"/>
      <c r="S108" s="177"/>
      <c r="T108" s="177"/>
      <c r="U108" s="177"/>
      <c r="V108" s="178"/>
      <c r="W108" s="178"/>
      <c r="X108" s="179"/>
      <c r="Y108" s="180"/>
      <c r="Z108" s="180"/>
      <c r="AA108" s="177"/>
      <c r="AB108" s="177"/>
      <c r="AC108" s="175"/>
      <c r="AD108" s="175"/>
      <c r="AE108" s="181"/>
      <c r="AF108" s="238" t="s">
        <v>141</v>
      </c>
      <c r="AG108" s="239"/>
      <c r="AH108" s="182"/>
      <c r="AI108" s="132"/>
      <c r="AJ108" s="132"/>
      <c r="AK108" s="132"/>
      <c r="AL108" s="132"/>
      <c r="AM108" s="132"/>
      <c r="AN108" s="133"/>
      <c r="AO108" s="133">
        <f>SUM(AO104:AO107)</f>
        <v>0.20833333333333343</v>
      </c>
      <c r="AP108" s="133">
        <f>SUM(AP104:AP107)</f>
        <v>0.1527777777777779</v>
      </c>
      <c r="AQ108" s="134">
        <f>SUM(AQ104:AQ107)</f>
        <v>2</v>
      </c>
      <c r="AR108" s="134"/>
      <c r="AS108" s="135"/>
      <c r="AT108" s="135"/>
      <c r="AU108" s="135"/>
      <c r="AV108" s="135"/>
      <c r="AW108" s="135"/>
      <c r="AX108" s="136"/>
      <c r="AY108" s="135"/>
      <c r="AZ108" s="183"/>
      <c r="BA108" s="184"/>
      <c r="BB108" s="184"/>
      <c r="BC108" s="185"/>
      <c r="BD108" s="185"/>
      <c r="BE108" s="185"/>
      <c r="BF108" s="186"/>
      <c r="BG108" s="186"/>
      <c r="BH108" s="186"/>
      <c r="BI108" s="186"/>
      <c r="BJ108" s="186"/>
      <c r="BK108" s="187"/>
      <c r="BL108" s="187"/>
      <c r="BM108" s="187"/>
      <c r="BN108" s="187"/>
      <c r="BO108" s="188"/>
      <c r="BP108" s="188"/>
      <c r="BQ108" s="188"/>
      <c r="BR108" s="189"/>
      <c r="BS108" s="189"/>
      <c r="BT108" s="189"/>
      <c r="BU108" s="189"/>
      <c r="BV108" s="189"/>
      <c r="BW108" s="189"/>
      <c r="BX108" s="189"/>
      <c r="BY108" s="189"/>
      <c r="BZ108" s="189"/>
      <c r="CA108" s="189"/>
      <c r="CB108" s="189"/>
      <c r="CC108" s="189"/>
      <c r="CD108" s="214"/>
      <c r="CE108" s="132"/>
      <c r="CF108" s="135"/>
      <c r="CG108" s="132"/>
      <c r="CH108" s="135">
        <f>SUM(CH104:CH107)</f>
        <v>14.11472</v>
      </c>
      <c r="CI108" s="190">
        <f>SUM(CI104:CI107)</f>
        <v>19.622720000000001</v>
      </c>
      <c r="CJ108" s="190">
        <f>SUM(CJ104:CJ107)</f>
        <v>6454.8064484387305</v>
      </c>
      <c r="CK108" s="190">
        <f>SUM(CK104:CK107)</f>
        <v>24528.747226723171</v>
      </c>
      <c r="CL108" s="191"/>
      <c r="CM108" s="135">
        <f>SUM(CM104:CM107)</f>
        <v>19.299999999999997</v>
      </c>
      <c r="CN108" s="132"/>
      <c r="CO108" s="132"/>
      <c r="CP108" s="132"/>
      <c r="CQ108" s="132"/>
      <c r="CR108" s="141"/>
      <c r="CT108" s="214"/>
      <c r="CU108" s="214"/>
    </row>
    <row r="109" spans="1:99" s="1" customFormat="1" x14ac:dyDescent="0.25">
      <c r="A109" s="100">
        <v>7745</v>
      </c>
      <c r="B109" s="51" t="str">
        <f t="shared" si="3"/>
        <v>7745-300-1</v>
      </c>
      <c r="C109" s="52">
        <v>31</v>
      </c>
      <c r="D109" s="83" t="s">
        <v>335</v>
      </c>
      <c r="E109" s="83" t="s">
        <v>323</v>
      </c>
      <c r="F109" s="83"/>
      <c r="G109" s="83"/>
      <c r="H109" s="53"/>
      <c r="I109" s="70"/>
      <c r="J109" s="142"/>
      <c r="K109" s="142"/>
      <c r="L109" s="142"/>
      <c r="M109" s="143"/>
      <c r="N109" s="142"/>
      <c r="O109" s="144"/>
      <c r="P109" s="145"/>
      <c r="Q109" s="143"/>
      <c r="R109" s="143"/>
      <c r="S109" s="145"/>
      <c r="T109" s="145"/>
      <c r="U109" s="145"/>
      <c r="V109" s="146"/>
      <c r="W109" s="146"/>
      <c r="X109" s="147"/>
      <c r="Y109" s="146"/>
      <c r="Z109" s="146"/>
      <c r="AA109" s="145"/>
      <c r="AB109" s="145"/>
      <c r="AC109" s="143"/>
      <c r="AD109" s="143"/>
      <c r="AE109" s="147"/>
      <c r="AF109" s="56">
        <v>1</v>
      </c>
      <c r="AG109" s="81">
        <v>44327</v>
      </c>
      <c r="AH109" s="148" t="s">
        <v>272</v>
      </c>
      <c r="AI109" s="53" t="s">
        <v>209</v>
      </c>
      <c r="AJ109" s="53" t="s">
        <v>330</v>
      </c>
      <c r="AK109" s="149">
        <v>0.98611111111111116</v>
      </c>
      <c r="AL109" s="84">
        <v>0</v>
      </c>
      <c r="AM109" s="84">
        <v>3.125E-2</v>
      </c>
      <c r="AN109" s="149">
        <v>4.1666666666666664E-2</v>
      </c>
      <c r="AO109" s="150">
        <f>IF(AN109&lt;AK109,(AN109+1)-AK109,AN109-AK109)</f>
        <v>5.555555555555558E-2</v>
      </c>
      <c r="AP109" s="150">
        <f>IF(AM109&lt;AL109,(AM109+1)-AL109,AM109-AL109)</f>
        <v>3.125E-2</v>
      </c>
      <c r="AQ109" s="151">
        <f>IF(AP109&lt;&gt;0,1,"")</f>
        <v>1</v>
      </c>
      <c r="AR109" s="63">
        <f>IF(AK109&lt;&gt;0,AK109-(6/24)+1440,"")</f>
        <v>1440.7361111111111</v>
      </c>
      <c r="AS109" s="66">
        <v>19.8</v>
      </c>
      <c r="AT109" s="152"/>
      <c r="AU109" s="152"/>
      <c r="AV109" s="66">
        <v>27.3</v>
      </c>
      <c r="AW109" s="88">
        <v>23.6</v>
      </c>
      <c r="AX109" s="51">
        <v>5498</v>
      </c>
      <c r="AY109" s="65">
        <f>AX109*0.0004536</f>
        <v>2.4938928000000002</v>
      </c>
      <c r="AZ109" s="66"/>
      <c r="BA109" s="68"/>
      <c r="BB109" s="68"/>
      <c r="BC109" s="69"/>
      <c r="BD109" s="70"/>
      <c r="BE109" s="70"/>
      <c r="BF109" s="70"/>
      <c r="BG109" s="70"/>
      <c r="BH109" s="71"/>
      <c r="BI109" s="71"/>
      <c r="BJ109" s="71"/>
      <c r="BK109" s="72"/>
      <c r="BL109" s="73"/>
      <c r="BM109" s="73"/>
      <c r="BN109" s="73"/>
      <c r="BO109" s="74"/>
      <c r="BP109" s="75"/>
      <c r="BQ109" s="74"/>
      <c r="BR109" s="51"/>
      <c r="BS109" s="51"/>
      <c r="BT109" s="51"/>
      <c r="BU109" s="51"/>
      <c r="BV109" s="51"/>
      <c r="BW109" s="51"/>
      <c r="BX109" s="51"/>
      <c r="BY109" s="51"/>
      <c r="BZ109" s="51"/>
      <c r="CA109" s="51"/>
      <c r="CB109" s="51"/>
      <c r="CC109" s="51"/>
      <c r="CD109" s="215">
        <v>2.29</v>
      </c>
      <c r="CE109" s="51">
        <v>24764</v>
      </c>
      <c r="CF109" s="153">
        <f>((CE109)*0.8)/1000</f>
        <v>19.811199999999999</v>
      </c>
      <c r="CG109" s="51"/>
      <c r="CH109" s="153">
        <f>(((CG109*3.8)*(0.8))/1000)</f>
        <v>0</v>
      </c>
      <c r="CI109" s="154">
        <f>IF(A109="","",IF(CF109=0,CH109,CF109))</f>
        <v>19.811199999999999</v>
      </c>
      <c r="CJ109" s="154">
        <f>IF(A109="","",(CK109/$AY$4))</f>
        <v>6516.7138546313308</v>
      </c>
      <c r="CK109" s="154">
        <f>IF(A109="","",IF(CE109="",(CG109*$AY$4),CE109))</f>
        <v>24764</v>
      </c>
      <c r="CL109" s="242">
        <f>CI109-AS109</f>
        <v>1.1199999999998766E-2</v>
      </c>
      <c r="CM109" s="153">
        <f>AV109-AW109</f>
        <v>3.6999999999999993</v>
      </c>
      <c r="CN109" s="155"/>
      <c r="CO109" s="199">
        <v>44327</v>
      </c>
      <c r="CP109" s="200">
        <v>0.70833333333333337</v>
      </c>
      <c r="CQ109" s="200">
        <v>0.77777777777777779</v>
      </c>
      <c r="CR109" s="201" t="s">
        <v>523</v>
      </c>
      <c r="CT109" s="263" t="s">
        <v>697</v>
      </c>
      <c r="CU109" s="228"/>
    </row>
    <row r="110" spans="1:99" s="1" customFormat="1" ht="13.8" thickBot="1" x14ac:dyDescent="0.3">
      <c r="A110" s="100">
        <v>7745</v>
      </c>
      <c r="B110" s="76" t="str">
        <f t="shared" si="3"/>
        <v>7745-300-2</v>
      </c>
      <c r="C110" s="77">
        <v>31</v>
      </c>
      <c r="D110" s="83" t="s">
        <v>335</v>
      </c>
      <c r="E110" s="83" t="s">
        <v>323</v>
      </c>
      <c r="F110" s="83"/>
      <c r="G110" s="83"/>
      <c r="H110" s="76"/>
      <c r="I110" s="76"/>
      <c r="J110" s="156"/>
      <c r="K110" s="156"/>
      <c r="L110" s="156"/>
      <c r="M110" s="157"/>
      <c r="N110" s="156"/>
      <c r="O110" s="158"/>
      <c r="P110" s="159"/>
      <c r="Q110" s="157"/>
      <c r="R110" s="157"/>
      <c r="S110" s="159"/>
      <c r="T110" s="159"/>
      <c r="U110" s="159"/>
      <c r="V110" s="160"/>
      <c r="W110" s="160"/>
      <c r="X110" s="161"/>
      <c r="Y110" s="162"/>
      <c r="Z110" s="162"/>
      <c r="AA110" s="159"/>
      <c r="AB110" s="159"/>
      <c r="AC110" s="157"/>
      <c r="AD110" s="157"/>
      <c r="AE110" s="161"/>
      <c r="AF110" s="80">
        <v>2</v>
      </c>
      <c r="AG110" s="81">
        <v>44328</v>
      </c>
      <c r="AH110" s="82" t="s">
        <v>272</v>
      </c>
      <c r="AI110" s="83" t="s">
        <v>330</v>
      </c>
      <c r="AJ110" s="83" t="s">
        <v>244</v>
      </c>
      <c r="AK110" s="84">
        <v>7.6388888888888895E-2</v>
      </c>
      <c r="AL110" s="84">
        <v>9.0277777777777776E-2</v>
      </c>
      <c r="AM110" s="84">
        <v>0.20833333333333334</v>
      </c>
      <c r="AN110" s="84">
        <v>0.22569444444444445</v>
      </c>
      <c r="AO110" s="163">
        <f>IF(AN110&lt;AK110,(AN110+1)-AK110,AN110-AK110)</f>
        <v>0.14930555555555555</v>
      </c>
      <c r="AP110" s="163">
        <f>IF(AM110&lt;AL110,(AM110+1)-AL110,AM110-AL110)</f>
        <v>0.11805555555555557</v>
      </c>
      <c r="AQ110" s="164">
        <f>IF(AP110&lt;&gt;0,1,"")</f>
        <v>1</v>
      </c>
      <c r="AR110" s="87">
        <f>IF(AK110&lt;&gt;0,AK110-(6/24)+1440,"")</f>
        <v>1439.8263888888889</v>
      </c>
      <c r="AS110" s="254">
        <v>0</v>
      </c>
      <c r="AT110" s="165"/>
      <c r="AU110" s="165"/>
      <c r="AV110" s="88">
        <v>23.6</v>
      </c>
      <c r="AW110" s="88">
        <v>9.6</v>
      </c>
      <c r="AX110" s="90" t="s">
        <v>496</v>
      </c>
      <c r="AY110" s="89">
        <f>AX110*0.0004536</f>
        <v>36.000871199999999</v>
      </c>
      <c r="AZ110" s="88"/>
      <c r="BA110" s="92"/>
      <c r="BB110" s="92"/>
      <c r="BC110" s="80"/>
      <c r="BD110" s="93"/>
      <c r="BE110" s="93"/>
      <c r="BF110" s="93"/>
      <c r="BG110" s="93"/>
      <c r="BH110" s="94"/>
      <c r="BI110" s="94"/>
      <c r="BJ110" s="94"/>
      <c r="BK110" s="95"/>
      <c r="BL110" s="96"/>
      <c r="BM110" s="96"/>
      <c r="BN110" s="96"/>
      <c r="BO110" s="97"/>
      <c r="BP110" s="98"/>
      <c r="BQ110" s="97"/>
      <c r="BR110" s="76"/>
      <c r="BS110" s="76"/>
      <c r="BT110" s="76"/>
      <c r="BU110" s="76"/>
      <c r="BV110" s="76"/>
      <c r="BW110" s="76"/>
      <c r="BX110" s="76"/>
      <c r="BY110" s="76"/>
      <c r="BZ110" s="76"/>
      <c r="CA110" s="76"/>
      <c r="CB110" s="76"/>
      <c r="CC110" s="76"/>
      <c r="CD110" s="212">
        <v>33.832000000000001</v>
      </c>
      <c r="CE110" s="76"/>
      <c r="CF110" s="166">
        <f>((CE110)*0.8)/1000</f>
        <v>0</v>
      </c>
      <c r="CG110" s="76"/>
      <c r="CH110" s="166">
        <f>(((CG110*3.8)*(0.8))/1000)</f>
        <v>0</v>
      </c>
      <c r="CI110" s="167">
        <f>IF(A110="","",IF(CF110=0,CH110,CF110))</f>
        <v>0</v>
      </c>
      <c r="CJ110" s="167">
        <f>IF(A110="","",(CK110/$AY$4))</f>
        <v>0</v>
      </c>
      <c r="CK110" s="167">
        <f>IF(A110="","",IF(CE110="",(CG110*$AY$4),CE110))</f>
        <v>0</v>
      </c>
      <c r="CL110" s="99">
        <f>CI110-AS110</f>
        <v>0</v>
      </c>
      <c r="CM110" s="166">
        <f>AV110-AW110</f>
        <v>14.000000000000002</v>
      </c>
      <c r="CN110" s="168" t="s">
        <v>442</v>
      </c>
      <c r="CO110" s="81"/>
      <c r="CP110" s="192"/>
      <c r="CQ110" s="192"/>
      <c r="CR110" s="169"/>
      <c r="CT110" s="264" t="s">
        <v>697</v>
      </c>
      <c r="CU110" s="76"/>
    </row>
    <row r="111" spans="1:99" s="1" customFormat="1" ht="13.8" hidden="1" thickBot="1" x14ac:dyDescent="0.3">
      <c r="A111" s="100"/>
      <c r="B111" s="76" t="str">
        <f t="shared" si="3"/>
        <v/>
      </c>
      <c r="C111" s="77"/>
      <c r="D111" s="83"/>
      <c r="E111" s="83"/>
      <c r="F111" s="83"/>
      <c r="G111" s="83"/>
      <c r="H111" s="76"/>
      <c r="I111" s="76"/>
      <c r="J111" s="156"/>
      <c r="K111" s="156"/>
      <c r="L111" s="156"/>
      <c r="M111" s="157"/>
      <c r="N111" s="156"/>
      <c r="O111" s="158"/>
      <c r="P111" s="159"/>
      <c r="Q111" s="157"/>
      <c r="R111" s="157"/>
      <c r="S111" s="159"/>
      <c r="T111" s="159"/>
      <c r="U111" s="159"/>
      <c r="V111" s="160"/>
      <c r="W111" s="160"/>
      <c r="X111" s="161"/>
      <c r="Y111" s="162"/>
      <c r="Z111" s="162"/>
      <c r="AA111" s="159"/>
      <c r="AB111" s="159"/>
      <c r="AC111" s="157"/>
      <c r="AD111" s="157"/>
      <c r="AE111" s="161"/>
      <c r="AF111" s="80">
        <v>3</v>
      </c>
      <c r="AG111" s="81"/>
      <c r="AH111" s="82"/>
      <c r="AI111" s="83"/>
      <c r="AJ111" s="83"/>
      <c r="AK111" s="84"/>
      <c r="AL111" s="84"/>
      <c r="AM111" s="84"/>
      <c r="AN111" s="84"/>
      <c r="AO111" s="243">
        <f>IF(AN111&lt;AK111,(AN111+1)-AK111,AN111-AK111)</f>
        <v>0</v>
      </c>
      <c r="AP111" s="163">
        <f>IF(AM111&lt;AL111,(AM111+1)-AL111,AM111-AL111)</f>
        <v>0</v>
      </c>
      <c r="AQ111" s="164" t="str">
        <f>IF(AP111&lt;&gt;0,1,"")</f>
        <v/>
      </c>
      <c r="AR111" s="87" t="str">
        <f>IF(AK111&lt;&gt;0,AK111-(6/24)+1440,"")</f>
        <v/>
      </c>
      <c r="AS111" s="88"/>
      <c r="AT111" s="89"/>
      <c r="AU111" s="89"/>
      <c r="AV111" s="88"/>
      <c r="AW111" s="88"/>
      <c r="AX111" s="90"/>
      <c r="AY111" s="89">
        <f>AX111*0.0004536</f>
        <v>0</v>
      </c>
      <c r="AZ111" s="88"/>
      <c r="BA111" s="92"/>
      <c r="BB111" s="92"/>
      <c r="BC111" s="80"/>
      <c r="BD111" s="93"/>
      <c r="BE111" s="93"/>
      <c r="BF111" s="93"/>
      <c r="BG111" s="93"/>
      <c r="BH111" s="94"/>
      <c r="BI111" s="94"/>
      <c r="BJ111" s="94"/>
      <c r="BK111" s="95"/>
      <c r="BL111" s="96"/>
      <c r="BM111" s="96"/>
      <c r="BN111" s="96"/>
      <c r="BO111" s="97"/>
      <c r="BP111" s="98"/>
      <c r="BQ111" s="97"/>
      <c r="BR111" s="76"/>
      <c r="BS111" s="76"/>
      <c r="BT111" s="76"/>
      <c r="BU111" s="76"/>
      <c r="BV111" s="76"/>
      <c r="BW111" s="76"/>
      <c r="BX111" s="76"/>
      <c r="BY111" s="76"/>
      <c r="BZ111" s="76"/>
      <c r="CA111" s="76"/>
      <c r="CB111" s="76"/>
      <c r="CC111" s="76"/>
      <c r="CD111" s="212"/>
      <c r="CE111" s="76"/>
      <c r="CF111" s="166">
        <f>((CE111)*0.8)/1000</f>
        <v>0</v>
      </c>
      <c r="CG111" s="76"/>
      <c r="CH111" s="166">
        <f>(((CG111*3.8)*(0.8))/1000)</f>
        <v>0</v>
      </c>
      <c r="CI111" s="167" t="str">
        <f>IF(A111="","",IF(CF111=0,CH111,CF111))</f>
        <v/>
      </c>
      <c r="CJ111" s="167" t="str">
        <f>IF(A111="","",(CK111/$AY$4))</f>
        <v/>
      </c>
      <c r="CK111" s="167" t="str">
        <f>IF(A111="","",IF(CE111="",(CG111*$AY$4),CE111))</f>
        <v/>
      </c>
      <c r="CL111" s="99"/>
      <c r="CM111" s="166">
        <f>AV111-AW111</f>
        <v>0</v>
      </c>
      <c r="CN111" s="168"/>
      <c r="CO111" s="81"/>
      <c r="CP111" s="192"/>
      <c r="CQ111" s="192"/>
      <c r="CR111" s="169"/>
      <c r="CT111" s="264"/>
      <c r="CU111" s="101"/>
    </row>
    <row r="112" spans="1:99" s="1" customFormat="1" ht="13.8" hidden="1" thickBot="1" x14ac:dyDescent="0.3">
      <c r="A112" s="100"/>
      <c r="B112" s="76" t="str">
        <f t="shared" si="3"/>
        <v/>
      </c>
      <c r="C112" s="77"/>
      <c r="D112" s="83"/>
      <c r="E112" s="83"/>
      <c r="F112" s="83"/>
      <c r="G112" s="83"/>
      <c r="H112" s="76"/>
      <c r="I112" s="76"/>
      <c r="J112" s="156"/>
      <c r="K112" s="156"/>
      <c r="L112" s="156"/>
      <c r="M112" s="157"/>
      <c r="N112" s="156"/>
      <c r="O112" s="158"/>
      <c r="P112" s="159"/>
      <c r="Q112" s="157"/>
      <c r="R112" s="157"/>
      <c r="S112" s="159"/>
      <c r="T112" s="159"/>
      <c r="U112" s="159"/>
      <c r="V112" s="160"/>
      <c r="W112" s="160"/>
      <c r="X112" s="161"/>
      <c r="Y112" s="162"/>
      <c r="Z112" s="162"/>
      <c r="AA112" s="159"/>
      <c r="AB112" s="159"/>
      <c r="AC112" s="157"/>
      <c r="AD112" s="157"/>
      <c r="AE112" s="161"/>
      <c r="AF112" s="102">
        <v>4</v>
      </c>
      <c r="AG112" s="103"/>
      <c r="AH112" s="104"/>
      <c r="AI112" s="107"/>
      <c r="AJ112" s="106"/>
      <c r="AK112" s="107"/>
      <c r="AL112" s="107"/>
      <c r="AM112" s="107"/>
      <c r="AN112" s="107"/>
      <c r="AO112" s="170">
        <f>IF(AN112&lt;AK112,(AN112+1)-AK112,AN112-AK112)</f>
        <v>0</v>
      </c>
      <c r="AP112" s="170">
        <f>IF(AM112&lt;AL112,(AM112+1)-AL112,AM112-AL112)</f>
        <v>0</v>
      </c>
      <c r="AQ112" s="171" t="str">
        <f>IF(AP112&lt;&gt;0,1,"")</f>
        <v/>
      </c>
      <c r="AR112" s="110" t="str">
        <f>IF(AK112&lt;&gt;0,AK112-(6/24)+1440,"")</f>
        <v/>
      </c>
      <c r="AS112" s="111"/>
      <c r="AT112" s="112"/>
      <c r="AU112" s="112"/>
      <c r="AV112" s="111"/>
      <c r="AW112" s="111"/>
      <c r="AX112" s="113"/>
      <c r="AY112" s="112">
        <f>AX112*0.0004536</f>
        <v>0</v>
      </c>
      <c r="AZ112" s="111"/>
      <c r="BA112" s="115"/>
      <c r="BB112" s="115"/>
      <c r="BC112" s="102"/>
      <c r="BD112" s="116"/>
      <c r="BE112" s="116"/>
      <c r="BF112" s="116"/>
      <c r="BG112" s="116"/>
      <c r="BH112" s="117"/>
      <c r="BI112" s="117"/>
      <c r="BJ112" s="117"/>
      <c r="BK112" s="118"/>
      <c r="BL112" s="119"/>
      <c r="BM112" s="119"/>
      <c r="BN112" s="119"/>
      <c r="BO112" s="120"/>
      <c r="BP112" s="121"/>
      <c r="BQ112" s="120"/>
      <c r="BR112" s="122"/>
      <c r="BS112" s="122"/>
      <c r="BT112" s="122"/>
      <c r="BU112" s="122"/>
      <c r="BV112" s="122"/>
      <c r="BW112" s="122"/>
      <c r="BX112" s="122"/>
      <c r="BY112" s="122"/>
      <c r="BZ112" s="122"/>
      <c r="CA112" s="122"/>
      <c r="CB112" s="122"/>
      <c r="CC112" s="122"/>
      <c r="CD112" s="213"/>
      <c r="CE112" s="122"/>
      <c r="CF112" s="172">
        <f>((CE112)*0.8)/1000</f>
        <v>0</v>
      </c>
      <c r="CG112" s="122"/>
      <c r="CH112" s="172">
        <f>(((CG112*3.8)*(0.8))/1000)</f>
        <v>0</v>
      </c>
      <c r="CI112" s="173" t="str">
        <f>IF(A112="","",IF(CF112=0,CH112,CF112))</f>
        <v/>
      </c>
      <c r="CJ112" s="173" t="str">
        <f>IF(A112="","",(CK112/$AY$4))</f>
        <v/>
      </c>
      <c r="CK112" s="173" t="str">
        <f>IF(A112="","",IF(CE112="",(CG112*$AY$4),CE112))</f>
        <v/>
      </c>
      <c r="CL112" s="123"/>
      <c r="CM112" s="172">
        <f>AV112-AW112</f>
        <v>0</v>
      </c>
      <c r="CN112" s="122"/>
      <c r="CO112" s="202"/>
      <c r="CP112" s="203"/>
      <c r="CQ112" s="203"/>
      <c r="CR112" s="204"/>
      <c r="CT112" s="265"/>
      <c r="CU112" s="76"/>
    </row>
    <row r="113" spans="1:99" s="1" customFormat="1" ht="13.8" hidden="1" thickBot="1" x14ac:dyDescent="0.3">
      <c r="A113" s="124"/>
      <c r="B113" s="125" t="str">
        <f t="shared" si="3"/>
        <v/>
      </c>
      <c r="C113" s="126"/>
      <c r="D113" s="127"/>
      <c r="E113" s="127"/>
      <c r="F113" s="127"/>
      <c r="G113" s="127"/>
      <c r="H113" s="127"/>
      <c r="I113" s="128"/>
      <c r="J113" s="174"/>
      <c r="K113" s="174"/>
      <c r="L113" s="174"/>
      <c r="M113" s="175"/>
      <c r="N113" s="174"/>
      <c r="O113" s="176"/>
      <c r="P113" s="177"/>
      <c r="Q113" s="175"/>
      <c r="R113" s="175"/>
      <c r="S113" s="177"/>
      <c r="T113" s="177"/>
      <c r="U113" s="177"/>
      <c r="V113" s="178"/>
      <c r="W113" s="178"/>
      <c r="X113" s="179"/>
      <c r="Y113" s="180"/>
      <c r="Z113" s="180"/>
      <c r="AA113" s="177"/>
      <c r="AB113" s="177"/>
      <c r="AC113" s="175"/>
      <c r="AD113" s="175"/>
      <c r="AE113" s="181"/>
      <c r="AF113" s="238" t="s">
        <v>141</v>
      </c>
      <c r="AG113" s="239"/>
      <c r="AH113" s="182"/>
      <c r="AI113" s="132"/>
      <c r="AJ113" s="132"/>
      <c r="AK113" s="132"/>
      <c r="AL113" s="132"/>
      <c r="AM113" s="132"/>
      <c r="AN113" s="133"/>
      <c r="AO113" s="133">
        <f>SUM(AO109:AO112)</f>
        <v>0.20486111111111113</v>
      </c>
      <c r="AP113" s="133">
        <f>SUM(AP109:AP112)</f>
        <v>0.14930555555555558</v>
      </c>
      <c r="AQ113" s="134">
        <f>SUM(AQ109:AQ112)</f>
        <v>2</v>
      </c>
      <c r="AR113" s="134"/>
      <c r="AS113" s="135"/>
      <c r="AT113" s="135"/>
      <c r="AU113" s="135"/>
      <c r="AV113" s="135"/>
      <c r="AW113" s="135"/>
      <c r="AX113" s="136"/>
      <c r="AY113" s="135"/>
      <c r="AZ113" s="183"/>
      <c r="BA113" s="184"/>
      <c r="BB113" s="184"/>
      <c r="BC113" s="185"/>
      <c r="BD113" s="185"/>
      <c r="BE113" s="185"/>
      <c r="BF113" s="186"/>
      <c r="BG113" s="186"/>
      <c r="BH113" s="186"/>
      <c r="BI113" s="186"/>
      <c r="BJ113" s="186"/>
      <c r="BK113" s="187"/>
      <c r="BL113" s="187"/>
      <c r="BM113" s="187"/>
      <c r="BN113" s="187"/>
      <c r="BO113" s="188"/>
      <c r="BP113" s="188"/>
      <c r="BQ113" s="188"/>
      <c r="BR113" s="189"/>
      <c r="BS113" s="189"/>
      <c r="BT113" s="189"/>
      <c r="BU113" s="189"/>
      <c r="BV113" s="189"/>
      <c r="BW113" s="189"/>
      <c r="BX113" s="189"/>
      <c r="BY113" s="189"/>
      <c r="BZ113" s="189"/>
      <c r="CA113" s="189"/>
      <c r="CB113" s="189"/>
      <c r="CC113" s="189"/>
      <c r="CD113" s="214"/>
      <c r="CE113" s="132"/>
      <c r="CF113" s="135"/>
      <c r="CG113" s="132"/>
      <c r="CH113" s="135">
        <f>SUM(CH109:CH112)</f>
        <v>0</v>
      </c>
      <c r="CI113" s="190">
        <f>SUM(CI109:CI112)</f>
        <v>19.811199999999999</v>
      </c>
      <c r="CJ113" s="190">
        <f>SUM(CJ109:CJ112)</f>
        <v>6516.7138546313308</v>
      </c>
      <c r="CK113" s="190">
        <f>SUM(CK109:CK112)</f>
        <v>24764</v>
      </c>
      <c r="CL113" s="191"/>
      <c r="CM113" s="135">
        <f>SUM(CM109:CM112)</f>
        <v>17.700000000000003</v>
      </c>
      <c r="CN113" s="132"/>
      <c r="CO113" s="132"/>
      <c r="CP113" s="132"/>
      <c r="CQ113" s="132"/>
      <c r="CR113" s="141"/>
      <c r="CT113" s="214"/>
      <c r="CU113" s="214"/>
    </row>
    <row r="114" spans="1:99" s="1" customFormat="1" x14ac:dyDescent="0.25">
      <c r="A114" s="100">
        <v>7746</v>
      </c>
      <c r="B114" s="51" t="str">
        <f t="shared" si="3"/>
        <v>7746-1301-1</v>
      </c>
      <c r="C114" s="52">
        <v>31</v>
      </c>
      <c r="D114" s="83" t="s">
        <v>268</v>
      </c>
      <c r="E114" s="83" t="s">
        <v>381</v>
      </c>
      <c r="F114" s="83"/>
      <c r="G114" s="83"/>
      <c r="H114" s="53"/>
      <c r="I114" s="70"/>
      <c r="J114" s="142"/>
      <c r="K114" s="142"/>
      <c r="L114" s="142"/>
      <c r="M114" s="143"/>
      <c r="N114" s="142"/>
      <c r="O114" s="144"/>
      <c r="P114" s="145"/>
      <c r="Q114" s="143"/>
      <c r="R114" s="143"/>
      <c r="S114" s="145"/>
      <c r="T114" s="145"/>
      <c r="U114" s="145"/>
      <c r="V114" s="146"/>
      <c r="W114" s="146"/>
      <c r="X114" s="147"/>
      <c r="Y114" s="146"/>
      <c r="Z114" s="146"/>
      <c r="AA114" s="145"/>
      <c r="AB114" s="145"/>
      <c r="AC114" s="143"/>
      <c r="AD114" s="143"/>
      <c r="AE114" s="147"/>
      <c r="AF114" s="56">
        <v>1</v>
      </c>
      <c r="AG114" s="81">
        <v>44328</v>
      </c>
      <c r="AH114" s="148" t="s">
        <v>370</v>
      </c>
      <c r="AI114" s="53" t="s">
        <v>244</v>
      </c>
      <c r="AJ114" s="53" t="s">
        <v>330</v>
      </c>
      <c r="AK114" s="149">
        <v>0.2638888888888889</v>
      </c>
      <c r="AL114" s="84">
        <v>0.27777777777777779</v>
      </c>
      <c r="AM114" s="84">
        <v>0.39583333333333331</v>
      </c>
      <c r="AN114" s="149">
        <v>0.40277777777777773</v>
      </c>
      <c r="AO114" s="150">
        <f>IF(AN114&lt;AK114,(AN114+1)-AK114,AN114-AK114)</f>
        <v>0.13888888888888884</v>
      </c>
      <c r="AP114" s="150">
        <f>IF(AM114&lt;AL114,(AM114+1)-AL114,AM114-AL114)</f>
        <v>0.11805555555555552</v>
      </c>
      <c r="AQ114" s="151">
        <f>IF(AP114&lt;&gt;0,1,"")</f>
        <v>1</v>
      </c>
      <c r="AR114" s="63">
        <f>IF(AK114&lt;&gt;0,AK114-(6/24)+1440,"")</f>
        <v>1440.0138888888889</v>
      </c>
      <c r="AS114" s="66">
        <v>12.3</v>
      </c>
      <c r="AT114" s="152"/>
      <c r="AU114" s="152"/>
      <c r="AV114" s="66">
        <v>21.9</v>
      </c>
      <c r="AW114" s="88">
        <v>8.3000000000000007</v>
      </c>
      <c r="AX114" s="51">
        <v>95519</v>
      </c>
      <c r="AY114" s="65">
        <f>AX114*0.0004536</f>
        <v>43.327418399999999</v>
      </c>
      <c r="AZ114" s="66"/>
      <c r="BA114" s="68"/>
      <c r="BB114" s="68"/>
      <c r="BC114" s="69"/>
      <c r="BD114" s="70"/>
      <c r="BE114" s="70"/>
      <c r="BF114" s="70"/>
      <c r="BG114" s="70"/>
      <c r="BH114" s="71"/>
      <c r="BI114" s="71"/>
      <c r="BJ114" s="71"/>
      <c r="BK114" s="72"/>
      <c r="BL114" s="73"/>
      <c r="BM114" s="73"/>
      <c r="BN114" s="73"/>
      <c r="BO114" s="74"/>
      <c r="BP114" s="75"/>
      <c r="BQ114" s="74"/>
      <c r="BR114" s="51"/>
      <c r="BS114" s="51"/>
      <c r="BT114" s="51"/>
      <c r="BU114" s="51"/>
      <c r="BV114" s="51"/>
      <c r="BW114" s="51"/>
      <c r="BX114" s="51"/>
      <c r="BY114" s="51"/>
      <c r="BZ114" s="51"/>
      <c r="CA114" s="51"/>
      <c r="CB114" s="51"/>
      <c r="CC114" s="51"/>
      <c r="CD114" s="215">
        <v>41.994999999999997</v>
      </c>
      <c r="CE114" s="51"/>
      <c r="CF114" s="153">
        <f>((CE114)*0.8)/1000</f>
        <v>0</v>
      </c>
      <c r="CG114" s="51">
        <v>4093</v>
      </c>
      <c r="CH114" s="153">
        <f>(((CG114*3.8)*(0.8))/1000)</f>
        <v>12.442720000000001</v>
      </c>
      <c r="CI114" s="154">
        <f>IF(A114="","",IF(CF114=0,CH114,CF114))</f>
        <v>12.442720000000001</v>
      </c>
      <c r="CJ114" s="154">
        <f>IF(A114="","",(CK114/$AY$4))</f>
        <v>4092.9999999999995</v>
      </c>
      <c r="CK114" s="154">
        <f>IF(A114="","",IF(CE114="",(CG114*$AY$4),CE114))</f>
        <v>15553.70609497694</v>
      </c>
      <c r="CL114" s="242">
        <f>CI114-AS114</f>
        <v>0.14272000000000062</v>
      </c>
      <c r="CM114" s="153">
        <f>AV114-AW114</f>
        <v>13.599999999999998</v>
      </c>
      <c r="CN114" s="155" t="s">
        <v>142</v>
      </c>
      <c r="CO114" s="199"/>
      <c r="CP114" s="200"/>
      <c r="CQ114" s="200"/>
      <c r="CR114" s="201"/>
      <c r="CT114" s="228" t="s">
        <v>697</v>
      </c>
      <c r="CU114" s="228"/>
    </row>
    <row r="115" spans="1:99" s="1" customFormat="1" ht="13.8" thickBot="1" x14ac:dyDescent="0.3">
      <c r="A115" s="100">
        <v>7746</v>
      </c>
      <c r="B115" s="76" t="str">
        <f t="shared" si="3"/>
        <v>7746-301-2</v>
      </c>
      <c r="C115" s="77">
        <v>31</v>
      </c>
      <c r="D115" s="83" t="s">
        <v>268</v>
      </c>
      <c r="E115" s="83" t="s">
        <v>381</v>
      </c>
      <c r="F115" s="83"/>
      <c r="G115" s="83"/>
      <c r="H115" s="76"/>
      <c r="I115" s="76"/>
      <c r="J115" s="156"/>
      <c r="K115" s="156"/>
      <c r="L115" s="156"/>
      <c r="M115" s="157"/>
      <c r="N115" s="156"/>
      <c r="O115" s="158"/>
      <c r="P115" s="159"/>
      <c r="Q115" s="157"/>
      <c r="R115" s="157"/>
      <c r="S115" s="159"/>
      <c r="T115" s="159"/>
      <c r="U115" s="159"/>
      <c r="V115" s="160"/>
      <c r="W115" s="160"/>
      <c r="X115" s="161"/>
      <c r="Y115" s="162"/>
      <c r="Z115" s="162"/>
      <c r="AA115" s="159"/>
      <c r="AB115" s="159"/>
      <c r="AC115" s="157"/>
      <c r="AD115" s="157"/>
      <c r="AE115" s="161"/>
      <c r="AF115" s="80">
        <v>2</v>
      </c>
      <c r="AG115" s="81">
        <v>44328</v>
      </c>
      <c r="AH115" s="82" t="s">
        <v>329</v>
      </c>
      <c r="AI115" s="83" t="s">
        <v>330</v>
      </c>
      <c r="AJ115" s="83" t="s">
        <v>209</v>
      </c>
      <c r="AK115" s="84">
        <v>0.43402777777777773</v>
      </c>
      <c r="AL115" s="84">
        <v>0.44791666666666669</v>
      </c>
      <c r="AM115" s="84">
        <v>0.48958333333333331</v>
      </c>
      <c r="AN115" s="84">
        <v>0.49652777777777773</v>
      </c>
      <c r="AO115" s="163">
        <f>IF(AN115&lt;AK115,(AN115+1)-AK115,AN115-AK115)</f>
        <v>6.25E-2</v>
      </c>
      <c r="AP115" s="163">
        <f>IF(AM115&lt;AL115,(AM115+1)-AL115,AM115-AL115)</f>
        <v>4.166666666666663E-2</v>
      </c>
      <c r="AQ115" s="164">
        <f>IF(AP115&lt;&gt;0,1,"")</f>
        <v>1</v>
      </c>
      <c r="AR115" s="87">
        <f>IF(AK115&lt;&gt;0,AK115-(6/24)+1440,"")</f>
        <v>1440.1840277777778</v>
      </c>
      <c r="AS115" s="88">
        <v>3.7</v>
      </c>
      <c r="AT115" s="165"/>
      <c r="AU115" s="165"/>
      <c r="AV115" s="88">
        <v>12</v>
      </c>
      <c r="AW115" s="88">
        <v>7.4</v>
      </c>
      <c r="AX115" s="90" t="s">
        <v>455</v>
      </c>
      <c r="AY115" s="89">
        <f>AX115*0.0004536</f>
        <v>37.0577592</v>
      </c>
      <c r="AZ115" s="88"/>
      <c r="BA115" s="92"/>
      <c r="BB115" s="92"/>
      <c r="BC115" s="80"/>
      <c r="BD115" s="93"/>
      <c r="BE115" s="93"/>
      <c r="BF115" s="93"/>
      <c r="BG115" s="93"/>
      <c r="BH115" s="94"/>
      <c r="BI115" s="94"/>
      <c r="BJ115" s="94"/>
      <c r="BK115" s="95"/>
      <c r="BL115" s="96"/>
      <c r="BM115" s="96"/>
      <c r="BN115" s="96"/>
      <c r="BO115" s="97"/>
      <c r="BP115" s="98"/>
      <c r="BQ115" s="97"/>
      <c r="BR115" s="76"/>
      <c r="BS115" s="76"/>
      <c r="BT115" s="76"/>
      <c r="BU115" s="76"/>
      <c r="BV115" s="76"/>
      <c r="BW115" s="76"/>
      <c r="BX115" s="76"/>
      <c r="BY115" s="76"/>
      <c r="BZ115" s="76"/>
      <c r="CA115" s="76"/>
      <c r="CB115" s="76"/>
      <c r="CC115" s="76"/>
      <c r="CD115" s="212">
        <v>35.545999999999999</v>
      </c>
      <c r="CE115" s="76">
        <v>4934</v>
      </c>
      <c r="CF115" s="166">
        <f>((CE115)*0.8)/1000</f>
        <v>3.9472000000000005</v>
      </c>
      <c r="CG115" s="76"/>
      <c r="CH115" s="166">
        <f>(((CG115*3.8)*(0.8))/1000)</f>
        <v>0</v>
      </c>
      <c r="CI115" s="167">
        <f>IF(A115="","",IF(CF115=0,CH115,CF115))</f>
        <v>3.9472000000000005</v>
      </c>
      <c r="CJ115" s="167">
        <f>IF(A115="","",(CK115/$AY$4))</f>
        <v>1298.3954998688009</v>
      </c>
      <c r="CK115" s="167">
        <f>IF(A115="","",IF(CE115="",(CG115*$AY$4),CE115))</f>
        <v>4934</v>
      </c>
      <c r="CL115" s="99">
        <f>CI115-AS115</f>
        <v>0.24720000000000031</v>
      </c>
      <c r="CM115" s="166">
        <f>AV115-AW115</f>
        <v>4.5999999999999996</v>
      </c>
      <c r="CN115" s="168"/>
      <c r="CO115" s="81">
        <v>44328</v>
      </c>
      <c r="CP115" s="192">
        <v>0.28819444444444448</v>
      </c>
      <c r="CQ115" s="192">
        <v>0.33333333333333331</v>
      </c>
      <c r="CR115" s="169" t="s">
        <v>522</v>
      </c>
      <c r="CT115" s="83" t="s">
        <v>697</v>
      </c>
      <c r="CU115" s="76"/>
    </row>
    <row r="116" spans="1:99" s="1" customFormat="1" ht="13.8" hidden="1" thickBot="1" x14ac:dyDescent="0.3">
      <c r="A116" s="100"/>
      <c r="B116" s="76" t="str">
        <f t="shared" si="3"/>
        <v/>
      </c>
      <c r="C116" s="77"/>
      <c r="D116" s="83" t="s">
        <v>142</v>
      </c>
      <c r="E116" s="83"/>
      <c r="F116" s="83"/>
      <c r="G116" s="83"/>
      <c r="H116" s="76"/>
      <c r="I116" s="76"/>
      <c r="J116" s="156"/>
      <c r="K116" s="156"/>
      <c r="L116" s="156"/>
      <c r="M116" s="157"/>
      <c r="N116" s="156"/>
      <c r="O116" s="158"/>
      <c r="P116" s="159"/>
      <c r="Q116" s="157"/>
      <c r="R116" s="157"/>
      <c r="S116" s="159"/>
      <c r="T116" s="159"/>
      <c r="U116" s="159"/>
      <c r="V116" s="160"/>
      <c r="W116" s="160"/>
      <c r="X116" s="161"/>
      <c r="Y116" s="162"/>
      <c r="Z116" s="162"/>
      <c r="AA116" s="159"/>
      <c r="AB116" s="159"/>
      <c r="AC116" s="157"/>
      <c r="AD116" s="157"/>
      <c r="AE116" s="161"/>
      <c r="AF116" s="80">
        <v>3</v>
      </c>
      <c r="AG116" s="81"/>
      <c r="AH116" s="82"/>
      <c r="AI116" s="83"/>
      <c r="AJ116" s="83"/>
      <c r="AK116" s="84"/>
      <c r="AL116" s="84"/>
      <c r="AM116" s="84"/>
      <c r="AN116" s="84"/>
      <c r="AO116" s="243">
        <f>IF(AN116&lt;AK116,(AN116+1)-AK116,AN116-AK116)</f>
        <v>0</v>
      </c>
      <c r="AP116" s="163">
        <f>IF(AM116&lt;AL116,(AM116+1)-AL116,AM116-AL116)</f>
        <v>0</v>
      </c>
      <c r="AQ116" s="164" t="str">
        <f>IF(AP116&lt;&gt;0,1,"")</f>
        <v/>
      </c>
      <c r="AR116" s="87" t="str">
        <f>IF(AK116&lt;&gt;0,AK116-(6/24)+1440,"")</f>
        <v/>
      </c>
      <c r="AS116" s="88"/>
      <c r="AT116" s="89"/>
      <c r="AU116" s="89"/>
      <c r="AV116" s="88"/>
      <c r="AW116" s="88"/>
      <c r="AX116" s="90"/>
      <c r="AY116" s="89">
        <f>AX116*0.0004536</f>
        <v>0</v>
      </c>
      <c r="AZ116" s="88"/>
      <c r="BA116" s="92"/>
      <c r="BB116" s="92"/>
      <c r="BC116" s="80"/>
      <c r="BD116" s="93"/>
      <c r="BE116" s="93"/>
      <c r="BF116" s="93"/>
      <c r="BG116" s="93"/>
      <c r="BH116" s="94"/>
      <c r="BI116" s="94"/>
      <c r="BJ116" s="94"/>
      <c r="BK116" s="95"/>
      <c r="BL116" s="96"/>
      <c r="BM116" s="96"/>
      <c r="BN116" s="96"/>
      <c r="BO116" s="97"/>
      <c r="BP116" s="98"/>
      <c r="BQ116" s="97"/>
      <c r="BR116" s="76"/>
      <c r="BS116" s="76"/>
      <c r="BT116" s="76"/>
      <c r="BU116" s="76"/>
      <c r="BV116" s="76"/>
      <c r="BW116" s="76"/>
      <c r="BX116" s="76"/>
      <c r="BY116" s="76"/>
      <c r="BZ116" s="76"/>
      <c r="CA116" s="76"/>
      <c r="CB116" s="76"/>
      <c r="CC116" s="76"/>
      <c r="CD116" s="212"/>
      <c r="CE116" s="76"/>
      <c r="CF116" s="166">
        <f>((CE116)*0.8)/1000</f>
        <v>0</v>
      </c>
      <c r="CG116" s="76"/>
      <c r="CH116" s="166">
        <f>(((CG116*3.8)*(0.8))/1000)</f>
        <v>0</v>
      </c>
      <c r="CI116" s="167" t="str">
        <f>IF(A116="","",IF(CF116=0,CH116,CF116))</f>
        <v/>
      </c>
      <c r="CJ116" s="167" t="str">
        <f>IF(A116="","",(CK116/$AY$4))</f>
        <v/>
      </c>
      <c r="CK116" s="167" t="str">
        <f>IF(A116="","",IF(CE116="",(CG116*$AY$4),CE116))</f>
        <v/>
      </c>
      <c r="CL116" s="99"/>
      <c r="CM116" s="166">
        <f>AV116-AW116</f>
        <v>0</v>
      </c>
      <c r="CN116" s="168"/>
      <c r="CO116" s="81"/>
      <c r="CP116" s="192"/>
      <c r="CQ116" s="192"/>
      <c r="CR116" s="169"/>
      <c r="CT116" s="83"/>
      <c r="CU116" s="101"/>
    </row>
    <row r="117" spans="1:99" s="1" customFormat="1" ht="13.8" hidden="1" thickBot="1" x14ac:dyDescent="0.3">
      <c r="A117" s="100"/>
      <c r="B117" s="76" t="str">
        <f t="shared" si="3"/>
        <v/>
      </c>
      <c r="C117" s="77"/>
      <c r="D117" s="83"/>
      <c r="E117" s="83"/>
      <c r="F117" s="83"/>
      <c r="G117" s="83"/>
      <c r="H117" s="76"/>
      <c r="I117" s="76"/>
      <c r="J117" s="156"/>
      <c r="K117" s="156"/>
      <c r="L117" s="156"/>
      <c r="M117" s="157"/>
      <c r="N117" s="156"/>
      <c r="O117" s="158"/>
      <c r="P117" s="159"/>
      <c r="Q117" s="157"/>
      <c r="R117" s="157"/>
      <c r="S117" s="159"/>
      <c r="T117" s="159"/>
      <c r="U117" s="159"/>
      <c r="V117" s="160"/>
      <c r="W117" s="160"/>
      <c r="X117" s="161"/>
      <c r="Y117" s="162"/>
      <c r="Z117" s="162"/>
      <c r="AA117" s="159"/>
      <c r="AB117" s="159"/>
      <c r="AC117" s="157"/>
      <c r="AD117" s="157"/>
      <c r="AE117" s="161"/>
      <c r="AF117" s="102">
        <v>4</v>
      </c>
      <c r="AG117" s="103"/>
      <c r="AH117" s="104"/>
      <c r="AI117" s="107"/>
      <c r="AJ117" s="106"/>
      <c r="AK117" s="107"/>
      <c r="AL117" s="107"/>
      <c r="AM117" s="107"/>
      <c r="AN117" s="107"/>
      <c r="AO117" s="170">
        <f>IF(AN117&lt;AK117,(AN117+1)-AK117,AN117-AK117)</f>
        <v>0</v>
      </c>
      <c r="AP117" s="170">
        <f>IF(AM117&lt;AL117,(AM117+1)-AL117,AM117-AL117)</f>
        <v>0</v>
      </c>
      <c r="AQ117" s="171" t="str">
        <f>IF(AP117&lt;&gt;0,1,"")</f>
        <v/>
      </c>
      <c r="AR117" s="110" t="str">
        <f>IF(AK117&lt;&gt;0,AK117-(6/24)+1440,"")</f>
        <v/>
      </c>
      <c r="AS117" s="111"/>
      <c r="AT117" s="112"/>
      <c r="AU117" s="112"/>
      <c r="AV117" s="111"/>
      <c r="AW117" s="111"/>
      <c r="AX117" s="113"/>
      <c r="AY117" s="112">
        <f>AX117*0.0004536</f>
        <v>0</v>
      </c>
      <c r="AZ117" s="111"/>
      <c r="BA117" s="115"/>
      <c r="BB117" s="115"/>
      <c r="BC117" s="102"/>
      <c r="BD117" s="116"/>
      <c r="BE117" s="116"/>
      <c r="BF117" s="116"/>
      <c r="BG117" s="116"/>
      <c r="BH117" s="117"/>
      <c r="BI117" s="117"/>
      <c r="BJ117" s="117"/>
      <c r="BK117" s="118"/>
      <c r="BL117" s="119"/>
      <c r="BM117" s="119"/>
      <c r="BN117" s="119"/>
      <c r="BO117" s="120"/>
      <c r="BP117" s="121"/>
      <c r="BQ117" s="120"/>
      <c r="BR117" s="122"/>
      <c r="BS117" s="122"/>
      <c r="BT117" s="122"/>
      <c r="BU117" s="122"/>
      <c r="BV117" s="122"/>
      <c r="BW117" s="122"/>
      <c r="BX117" s="122"/>
      <c r="BY117" s="122"/>
      <c r="BZ117" s="122"/>
      <c r="CA117" s="122"/>
      <c r="CB117" s="122"/>
      <c r="CC117" s="122"/>
      <c r="CD117" s="213"/>
      <c r="CE117" s="122"/>
      <c r="CF117" s="172">
        <f>((CE117)*0.8)/1000</f>
        <v>0</v>
      </c>
      <c r="CG117" s="122"/>
      <c r="CH117" s="172">
        <f>(((CG117*3.8)*(0.8))/1000)</f>
        <v>0</v>
      </c>
      <c r="CI117" s="173" t="str">
        <f>IF(A117="","",IF(CF117=0,CH117,CF117))</f>
        <v/>
      </c>
      <c r="CJ117" s="173" t="str">
        <f>IF(A117="","",(CK117/$AY$4))</f>
        <v/>
      </c>
      <c r="CK117" s="173" t="str">
        <f>IF(A117="","",IF(CE117="",(CG117*$AY$4),CE117))</f>
        <v/>
      </c>
      <c r="CL117" s="123"/>
      <c r="CM117" s="172">
        <f>AV117-AW117</f>
        <v>0</v>
      </c>
      <c r="CN117" s="122"/>
      <c r="CO117" s="202"/>
      <c r="CP117" s="203"/>
      <c r="CQ117" s="203"/>
      <c r="CR117" s="204"/>
      <c r="CT117" s="76"/>
      <c r="CU117" s="76"/>
    </row>
    <row r="118" spans="1:99" s="1" customFormat="1" ht="13.8" hidden="1" thickBot="1" x14ac:dyDescent="0.3">
      <c r="A118" s="124"/>
      <c r="B118" s="125" t="str">
        <f t="shared" si="3"/>
        <v/>
      </c>
      <c r="C118" s="126"/>
      <c r="D118" s="127"/>
      <c r="E118" s="127"/>
      <c r="F118" s="127"/>
      <c r="G118" s="127"/>
      <c r="H118" s="127"/>
      <c r="I118" s="128"/>
      <c r="J118" s="174"/>
      <c r="K118" s="174"/>
      <c r="L118" s="174"/>
      <c r="M118" s="175"/>
      <c r="N118" s="174"/>
      <c r="O118" s="176"/>
      <c r="P118" s="177"/>
      <c r="Q118" s="175"/>
      <c r="R118" s="175"/>
      <c r="S118" s="177"/>
      <c r="T118" s="177"/>
      <c r="U118" s="177"/>
      <c r="V118" s="178"/>
      <c r="W118" s="178"/>
      <c r="X118" s="179"/>
      <c r="Y118" s="180"/>
      <c r="Z118" s="180"/>
      <c r="AA118" s="177"/>
      <c r="AB118" s="177"/>
      <c r="AC118" s="175"/>
      <c r="AD118" s="175"/>
      <c r="AE118" s="181"/>
      <c r="AF118" s="238" t="s">
        <v>141</v>
      </c>
      <c r="AG118" s="239"/>
      <c r="AH118" s="182"/>
      <c r="AI118" s="132"/>
      <c r="AJ118" s="132"/>
      <c r="AK118" s="132"/>
      <c r="AL118" s="132"/>
      <c r="AM118" s="132"/>
      <c r="AN118" s="133"/>
      <c r="AO118" s="133">
        <f>SUM(AO114:AO117)</f>
        <v>0.20138888888888884</v>
      </c>
      <c r="AP118" s="133">
        <f>SUM(AP114:AP117)</f>
        <v>0.15972222222222215</v>
      </c>
      <c r="AQ118" s="134">
        <f>SUM(AQ114:AQ117)</f>
        <v>2</v>
      </c>
      <c r="AR118" s="134"/>
      <c r="AS118" s="135"/>
      <c r="AT118" s="135"/>
      <c r="AU118" s="135"/>
      <c r="AV118" s="135"/>
      <c r="AW118" s="135"/>
      <c r="AX118" s="136"/>
      <c r="AY118" s="135"/>
      <c r="AZ118" s="183"/>
      <c r="BA118" s="184"/>
      <c r="BB118" s="184"/>
      <c r="BC118" s="185"/>
      <c r="BD118" s="185"/>
      <c r="BE118" s="185"/>
      <c r="BF118" s="186"/>
      <c r="BG118" s="186"/>
      <c r="BH118" s="186"/>
      <c r="BI118" s="186"/>
      <c r="BJ118" s="186"/>
      <c r="BK118" s="187"/>
      <c r="BL118" s="187"/>
      <c r="BM118" s="187"/>
      <c r="BN118" s="187"/>
      <c r="BO118" s="188"/>
      <c r="BP118" s="188"/>
      <c r="BQ118" s="188"/>
      <c r="BR118" s="189"/>
      <c r="BS118" s="189"/>
      <c r="BT118" s="189"/>
      <c r="BU118" s="189"/>
      <c r="BV118" s="189"/>
      <c r="BW118" s="189"/>
      <c r="BX118" s="189"/>
      <c r="BY118" s="189"/>
      <c r="BZ118" s="189"/>
      <c r="CA118" s="189"/>
      <c r="CB118" s="189"/>
      <c r="CC118" s="189"/>
      <c r="CD118" s="214"/>
      <c r="CE118" s="132"/>
      <c r="CF118" s="135"/>
      <c r="CG118" s="132"/>
      <c r="CH118" s="135">
        <f>SUM(CH114:CH117)</f>
        <v>12.442720000000001</v>
      </c>
      <c r="CI118" s="190">
        <f>SUM(CI114:CI117)</f>
        <v>16.389920000000004</v>
      </c>
      <c r="CJ118" s="190">
        <f>SUM(CJ114:CJ117)</f>
        <v>5391.3954998688005</v>
      </c>
      <c r="CK118" s="190">
        <f>SUM(CK114:CK117)</f>
        <v>20487.70609497694</v>
      </c>
      <c r="CL118" s="191"/>
      <c r="CM118" s="135">
        <f>SUM(CM114:CM117)</f>
        <v>18.199999999999996</v>
      </c>
      <c r="CN118" s="132"/>
      <c r="CO118" s="132"/>
      <c r="CP118" s="132"/>
      <c r="CQ118" s="132"/>
      <c r="CR118" s="141"/>
      <c r="CT118" s="214"/>
      <c r="CU118" s="214"/>
    </row>
    <row r="119" spans="1:99" s="1" customFormat="1" x14ac:dyDescent="0.25">
      <c r="A119" s="100">
        <v>7747</v>
      </c>
      <c r="B119" s="51" t="str">
        <f t="shared" si="3"/>
        <v>7747-300-1</v>
      </c>
      <c r="C119" s="52">
        <v>34</v>
      </c>
      <c r="D119" s="83" t="s">
        <v>309</v>
      </c>
      <c r="E119" s="83" t="s">
        <v>317</v>
      </c>
      <c r="F119" s="83"/>
      <c r="G119" s="83"/>
      <c r="H119" s="53"/>
      <c r="I119" s="70"/>
      <c r="J119" s="142"/>
      <c r="K119" s="142"/>
      <c r="L119" s="142"/>
      <c r="M119" s="143"/>
      <c r="N119" s="142"/>
      <c r="O119" s="144"/>
      <c r="P119" s="145"/>
      <c r="Q119" s="143"/>
      <c r="R119" s="143"/>
      <c r="S119" s="145"/>
      <c r="T119" s="145"/>
      <c r="U119" s="145"/>
      <c r="V119" s="146"/>
      <c r="W119" s="146"/>
      <c r="X119" s="147"/>
      <c r="Y119" s="146"/>
      <c r="Z119" s="146"/>
      <c r="AA119" s="145"/>
      <c r="AB119" s="145"/>
      <c r="AC119" s="143"/>
      <c r="AD119" s="143"/>
      <c r="AE119" s="147"/>
      <c r="AF119" s="56">
        <v>1</v>
      </c>
      <c r="AG119" s="81">
        <v>44328</v>
      </c>
      <c r="AH119" s="148" t="s">
        <v>272</v>
      </c>
      <c r="AI119" s="53" t="s">
        <v>209</v>
      </c>
      <c r="AJ119" s="53" t="s">
        <v>330</v>
      </c>
      <c r="AK119" s="149">
        <v>0.97916666666666663</v>
      </c>
      <c r="AL119" s="84">
        <v>3.472222222222222E-3</v>
      </c>
      <c r="AM119" s="84">
        <v>3.4722222222222224E-2</v>
      </c>
      <c r="AN119" s="149">
        <v>4.1666666666666664E-2</v>
      </c>
      <c r="AO119" s="150">
        <f>IF(AN119&lt;AK119,(AN119+1)-AK119,AN119-AK119)</f>
        <v>6.2500000000000111E-2</v>
      </c>
      <c r="AP119" s="150">
        <f>IF(AM119&lt;AL119,(AM119+1)-AL119,AM119-AL119)</f>
        <v>3.125E-2</v>
      </c>
      <c r="AQ119" s="151">
        <f>IF(AP119&lt;&gt;0,1,"")</f>
        <v>1</v>
      </c>
      <c r="AR119" s="63">
        <f>IF(AK119&lt;&gt;0,AK119-(6/24)+1440,"")</f>
        <v>1440.7291666666667</v>
      </c>
      <c r="AS119" s="66">
        <v>19.600000000000001</v>
      </c>
      <c r="AT119" s="152"/>
      <c r="AU119" s="152"/>
      <c r="AV119" s="66">
        <v>26.1</v>
      </c>
      <c r="AW119" s="88">
        <v>21.7</v>
      </c>
      <c r="AX119" s="51">
        <v>38887</v>
      </c>
      <c r="AY119" s="65">
        <f>AX119*0.0004536</f>
        <v>17.639143199999999</v>
      </c>
      <c r="AZ119" s="66"/>
      <c r="BA119" s="68"/>
      <c r="BB119" s="68"/>
      <c r="BC119" s="69"/>
      <c r="BD119" s="70"/>
      <c r="BE119" s="70"/>
      <c r="BF119" s="70"/>
      <c r="BG119" s="70"/>
      <c r="BH119" s="71"/>
      <c r="BI119" s="71"/>
      <c r="BJ119" s="71"/>
      <c r="BK119" s="72"/>
      <c r="BL119" s="73"/>
      <c r="BM119" s="73"/>
      <c r="BN119" s="73"/>
      <c r="BO119" s="74"/>
      <c r="BP119" s="75"/>
      <c r="BQ119" s="74"/>
      <c r="BR119" s="51"/>
      <c r="BS119" s="51"/>
      <c r="BT119" s="51"/>
      <c r="BU119" s="51"/>
      <c r="BV119" s="51"/>
      <c r="BW119" s="51"/>
      <c r="BX119" s="51"/>
      <c r="BY119" s="51"/>
      <c r="BZ119" s="51"/>
      <c r="CA119" s="51"/>
      <c r="CB119" s="51"/>
      <c r="CC119" s="51"/>
      <c r="CD119" s="215">
        <v>16.45</v>
      </c>
      <c r="CE119" s="51">
        <v>24479</v>
      </c>
      <c r="CF119" s="153">
        <f>((CE119)*0.8)/1000</f>
        <v>19.583200000000001</v>
      </c>
      <c r="CG119" s="51"/>
      <c r="CH119" s="153">
        <f>(((CG119*3.8)*(0.8))/1000)</f>
        <v>0</v>
      </c>
      <c r="CI119" s="154">
        <f>IF(A119="","",IF(CF119=0,CH119,CF119))</f>
        <v>19.583200000000001</v>
      </c>
      <c r="CJ119" s="154">
        <f>IF(A119="","",(CK119/$AY$4))</f>
        <v>6441.7153306218843</v>
      </c>
      <c r="CK119" s="154">
        <f>IF(A119="","",IF(CE119="",(CG119*$AY$4),CE119))</f>
        <v>24479</v>
      </c>
      <c r="CL119" s="242">
        <f>CI119-AS119</f>
        <v>-1.6799999999999926E-2</v>
      </c>
      <c r="CM119" s="153">
        <f>AV119-AW119</f>
        <v>4.4000000000000021</v>
      </c>
      <c r="CN119" s="155" t="s">
        <v>142</v>
      </c>
      <c r="CO119" s="199">
        <v>44328</v>
      </c>
      <c r="CP119" s="200">
        <v>0.73263888888888884</v>
      </c>
      <c r="CQ119" s="200">
        <v>0.77430555555555547</v>
      </c>
      <c r="CR119" s="201" t="s">
        <v>523</v>
      </c>
      <c r="CT119" s="228" t="s">
        <v>697</v>
      </c>
      <c r="CU119" s="228"/>
    </row>
    <row r="120" spans="1:99" s="1" customFormat="1" ht="13.8" thickBot="1" x14ac:dyDescent="0.3">
      <c r="A120" s="100">
        <v>7747</v>
      </c>
      <c r="B120" s="76" t="str">
        <f t="shared" si="3"/>
        <v>7747-300-2</v>
      </c>
      <c r="C120" s="77">
        <v>34</v>
      </c>
      <c r="D120" s="83" t="s">
        <v>309</v>
      </c>
      <c r="E120" s="83" t="s">
        <v>317</v>
      </c>
      <c r="F120" s="83"/>
      <c r="G120" s="83"/>
      <c r="H120" s="76"/>
      <c r="I120" s="76"/>
      <c r="J120" s="156"/>
      <c r="K120" s="156"/>
      <c r="L120" s="156"/>
      <c r="M120" s="157"/>
      <c r="N120" s="156"/>
      <c r="O120" s="158"/>
      <c r="P120" s="159"/>
      <c r="Q120" s="157"/>
      <c r="R120" s="157"/>
      <c r="S120" s="159"/>
      <c r="T120" s="159"/>
      <c r="U120" s="159"/>
      <c r="V120" s="160"/>
      <c r="W120" s="160"/>
      <c r="X120" s="161"/>
      <c r="Y120" s="162"/>
      <c r="Z120" s="162"/>
      <c r="AA120" s="159"/>
      <c r="AB120" s="159"/>
      <c r="AC120" s="157"/>
      <c r="AD120" s="157"/>
      <c r="AE120" s="161"/>
      <c r="AF120" s="80">
        <v>2</v>
      </c>
      <c r="AG120" s="81">
        <v>44329</v>
      </c>
      <c r="AH120" s="82" t="s">
        <v>272</v>
      </c>
      <c r="AI120" s="83" t="s">
        <v>330</v>
      </c>
      <c r="AJ120" s="83" t="s">
        <v>244</v>
      </c>
      <c r="AK120" s="84">
        <v>7.6388888888888895E-2</v>
      </c>
      <c r="AL120" s="84">
        <v>9.0277777777777776E-2</v>
      </c>
      <c r="AM120" s="84">
        <v>0.21180555555555555</v>
      </c>
      <c r="AN120" s="84">
        <v>0.22222222222222221</v>
      </c>
      <c r="AO120" s="163">
        <f>IF(AN120&lt;AK120,(AN120+1)-AK120,AN120-AK120)</f>
        <v>0.14583333333333331</v>
      </c>
      <c r="AP120" s="163">
        <f>IF(AM120&lt;AL120,(AM120+1)-AL120,AM120-AL120)</f>
        <v>0.12152777777777778</v>
      </c>
      <c r="AQ120" s="164">
        <f>IF(AP120&lt;&gt;0,1,"")</f>
        <v>1</v>
      </c>
      <c r="AR120" s="87">
        <f>IF(AK120&lt;&gt;0,AK120-(6/24)+1440,"")</f>
        <v>1439.8263888888889</v>
      </c>
      <c r="AS120" s="88">
        <v>0</v>
      </c>
      <c r="AT120" s="165"/>
      <c r="AU120" s="165"/>
      <c r="AV120" s="88">
        <v>21.7</v>
      </c>
      <c r="AW120" s="88">
        <v>7.5</v>
      </c>
      <c r="AX120" s="90" t="s">
        <v>504</v>
      </c>
      <c r="AY120" s="89">
        <f>AX120*0.0004536</f>
        <v>36.019015199999998</v>
      </c>
      <c r="AZ120" s="88"/>
      <c r="BA120" s="92"/>
      <c r="BB120" s="92"/>
      <c r="BC120" s="80"/>
      <c r="BD120" s="93"/>
      <c r="BE120" s="93"/>
      <c r="BF120" s="93"/>
      <c r="BG120" s="93"/>
      <c r="BH120" s="94"/>
      <c r="BI120" s="94"/>
      <c r="BJ120" s="94"/>
      <c r="BK120" s="95"/>
      <c r="BL120" s="96"/>
      <c r="BM120" s="96"/>
      <c r="BN120" s="96"/>
      <c r="BO120" s="97"/>
      <c r="BP120" s="98"/>
      <c r="BQ120" s="97"/>
      <c r="BR120" s="76"/>
      <c r="BS120" s="76"/>
      <c r="BT120" s="76"/>
      <c r="BU120" s="76"/>
      <c r="BV120" s="76"/>
      <c r="BW120" s="76"/>
      <c r="BX120" s="76"/>
      <c r="BY120" s="76"/>
      <c r="BZ120" s="76"/>
      <c r="CA120" s="76"/>
      <c r="CB120" s="76"/>
      <c r="CC120" s="76"/>
      <c r="CD120" s="212">
        <v>33.837000000000003</v>
      </c>
      <c r="CE120" s="76"/>
      <c r="CF120" s="166">
        <f>((CE120)*0.8)/1000</f>
        <v>0</v>
      </c>
      <c r="CG120" s="76"/>
      <c r="CH120" s="166">
        <f>(((CG120*3.8)*(0.8))/1000)</f>
        <v>0</v>
      </c>
      <c r="CI120" s="167">
        <f>IF(A120="","",IF(CF120=0,CH120,CF120))</f>
        <v>0</v>
      </c>
      <c r="CJ120" s="167">
        <f>IF(A120="","",(CK120/$AY$4))</f>
        <v>0</v>
      </c>
      <c r="CK120" s="167">
        <f>IF(A120="","",IF(CE120="",(CG120*$AY$4),CE120))</f>
        <v>0</v>
      </c>
      <c r="CL120" s="99">
        <f>CI120-AS120</f>
        <v>0</v>
      </c>
      <c r="CM120" s="166">
        <f>AV120-AW120</f>
        <v>14.2</v>
      </c>
      <c r="CN120" s="168"/>
      <c r="CO120" s="81"/>
      <c r="CP120" s="192"/>
      <c r="CQ120" s="192"/>
      <c r="CR120" s="169"/>
      <c r="CT120" s="83" t="s">
        <v>697</v>
      </c>
      <c r="CU120" s="76"/>
    </row>
    <row r="121" spans="1:99" s="1" customFormat="1" ht="13.8" hidden="1" thickBot="1" x14ac:dyDescent="0.3">
      <c r="A121" s="100"/>
      <c r="B121" s="76" t="str">
        <f t="shared" si="3"/>
        <v/>
      </c>
      <c r="C121" s="77"/>
      <c r="D121" s="83"/>
      <c r="E121" s="83"/>
      <c r="F121" s="83"/>
      <c r="G121" s="83"/>
      <c r="H121" s="76"/>
      <c r="I121" s="76"/>
      <c r="J121" s="156"/>
      <c r="K121" s="156"/>
      <c r="L121" s="156"/>
      <c r="M121" s="157"/>
      <c r="N121" s="156"/>
      <c r="O121" s="158"/>
      <c r="P121" s="159"/>
      <c r="Q121" s="157"/>
      <c r="R121" s="157"/>
      <c r="S121" s="159"/>
      <c r="T121" s="159"/>
      <c r="U121" s="159"/>
      <c r="V121" s="160"/>
      <c r="W121" s="160"/>
      <c r="X121" s="161"/>
      <c r="Y121" s="162"/>
      <c r="Z121" s="162"/>
      <c r="AA121" s="159"/>
      <c r="AB121" s="159"/>
      <c r="AC121" s="157"/>
      <c r="AD121" s="157"/>
      <c r="AE121" s="161"/>
      <c r="AF121" s="80">
        <v>3</v>
      </c>
      <c r="AG121" s="81"/>
      <c r="AH121" s="82"/>
      <c r="AI121" s="83"/>
      <c r="AJ121" s="83"/>
      <c r="AK121" s="84"/>
      <c r="AL121" s="84"/>
      <c r="AM121" s="84"/>
      <c r="AN121" s="84"/>
      <c r="AO121" s="243">
        <f>IF(AN121&lt;AK121,(AN121+1)-AK121,AN121-AK121)</f>
        <v>0</v>
      </c>
      <c r="AP121" s="163">
        <f>IF(AM121&lt;AL121,(AM121+1)-AL121,AM121-AL121)</f>
        <v>0</v>
      </c>
      <c r="AQ121" s="164" t="str">
        <f>IF(AP121&lt;&gt;0,1,"")</f>
        <v/>
      </c>
      <c r="AR121" s="87" t="str">
        <f>IF(AK121&lt;&gt;0,AK121-(6/24)+1440,"")</f>
        <v/>
      </c>
      <c r="AS121" s="88"/>
      <c r="AT121" s="89"/>
      <c r="AU121" s="89"/>
      <c r="AV121" s="88"/>
      <c r="AW121" s="88"/>
      <c r="AX121" s="90"/>
      <c r="AY121" s="89">
        <f>AX121*0.0004536</f>
        <v>0</v>
      </c>
      <c r="AZ121" s="88"/>
      <c r="BA121" s="92"/>
      <c r="BB121" s="92"/>
      <c r="BC121" s="80"/>
      <c r="BD121" s="93"/>
      <c r="BE121" s="93"/>
      <c r="BF121" s="93"/>
      <c r="BG121" s="93"/>
      <c r="BH121" s="94"/>
      <c r="BI121" s="94"/>
      <c r="BJ121" s="94"/>
      <c r="BK121" s="95"/>
      <c r="BL121" s="96"/>
      <c r="BM121" s="96"/>
      <c r="BN121" s="96"/>
      <c r="BO121" s="97"/>
      <c r="BP121" s="98"/>
      <c r="BQ121" s="97"/>
      <c r="BR121" s="76"/>
      <c r="BS121" s="76"/>
      <c r="BT121" s="76"/>
      <c r="BU121" s="76"/>
      <c r="BV121" s="76"/>
      <c r="BW121" s="76"/>
      <c r="BX121" s="76"/>
      <c r="BY121" s="76"/>
      <c r="BZ121" s="76"/>
      <c r="CA121" s="76"/>
      <c r="CB121" s="76"/>
      <c r="CC121" s="76"/>
      <c r="CD121" s="212"/>
      <c r="CE121" s="76"/>
      <c r="CF121" s="166">
        <f>((CE121)*0.8)/1000</f>
        <v>0</v>
      </c>
      <c r="CG121" s="76"/>
      <c r="CH121" s="166">
        <f>(((CG121*3.8)*(0.8))/1000)</f>
        <v>0</v>
      </c>
      <c r="CI121" s="167" t="str">
        <f>IF(A121="","",IF(CF121=0,CH121,CF121))</f>
        <v/>
      </c>
      <c r="CJ121" s="167" t="str">
        <f>IF(A121="","",(CK121/$AY$4))</f>
        <v/>
      </c>
      <c r="CK121" s="167" t="str">
        <f>IF(A121="","",IF(CE121="",(CG121*$AY$4),CE121))</f>
        <v/>
      </c>
      <c r="CL121" s="99"/>
      <c r="CM121" s="166">
        <f>AV121-AW121</f>
        <v>0</v>
      </c>
      <c r="CN121" s="168"/>
      <c r="CO121" s="81"/>
      <c r="CP121" s="192"/>
      <c r="CQ121" s="192"/>
      <c r="CR121" s="169"/>
      <c r="CT121" s="83"/>
      <c r="CU121" s="101"/>
    </row>
    <row r="122" spans="1:99" s="1" customFormat="1" ht="13.8" hidden="1" thickBot="1" x14ac:dyDescent="0.3">
      <c r="A122" s="100"/>
      <c r="B122" s="76" t="str">
        <f t="shared" si="3"/>
        <v/>
      </c>
      <c r="C122" s="77"/>
      <c r="D122" s="83"/>
      <c r="E122" s="83"/>
      <c r="F122" s="83"/>
      <c r="G122" s="83"/>
      <c r="H122" s="76"/>
      <c r="I122" s="76"/>
      <c r="J122" s="156"/>
      <c r="K122" s="156"/>
      <c r="L122" s="156"/>
      <c r="M122" s="157"/>
      <c r="N122" s="156"/>
      <c r="O122" s="158"/>
      <c r="P122" s="159"/>
      <c r="Q122" s="157"/>
      <c r="R122" s="157"/>
      <c r="S122" s="159"/>
      <c r="T122" s="159"/>
      <c r="U122" s="159"/>
      <c r="V122" s="160"/>
      <c r="W122" s="160"/>
      <c r="X122" s="161"/>
      <c r="Y122" s="162"/>
      <c r="Z122" s="162"/>
      <c r="AA122" s="159"/>
      <c r="AB122" s="159"/>
      <c r="AC122" s="157"/>
      <c r="AD122" s="157"/>
      <c r="AE122" s="161"/>
      <c r="AF122" s="102">
        <v>4</v>
      </c>
      <c r="AG122" s="103"/>
      <c r="AH122" s="104"/>
      <c r="AI122" s="107"/>
      <c r="AJ122" s="106"/>
      <c r="AK122" s="107"/>
      <c r="AL122" s="107"/>
      <c r="AM122" s="107"/>
      <c r="AN122" s="107"/>
      <c r="AO122" s="170">
        <f>IF(AN122&lt;AK122,(AN122+1)-AK122,AN122-AK122)</f>
        <v>0</v>
      </c>
      <c r="AP122" s="170">
        <f>IF(AM122&lt;AL122,(AM122+1)-AL122,AM122-AL122)</f>
        <v>0</v>
      </c>
      <c r="AQ122" s="171" t="str">
        <f>IF(AP122&lt;&gt;0,1,"")</f>
        <v/>
      </c>
      <c r="AR122" s="110" t="str">
        <f>IF(AK122&lt;&gt;0,AK122-(6/24)+1440,"")</f>
        <v/>
      </c>
      <c r="AS122" s="111"/>
      <c r="AT122" s="112"/>
      <c r="AU122" s="112"/>
      <c r="AV122" s="111"/>
      <c r="AW122" s="111"/>
      <c r="AX122" s="113"/>
      <c r="AY122" s="112">
        <f>AX122*0.0004536</f>
        <v>0</v>
      </c>
      <c r="AZ122" s="111"/>
      <c r="BA122" s="115"/>
      <c r="BB122" s="115"/>
      <c r="BC122" s="102"/>
      <c r="BD122" s="116"/>
      <c r="BE122" s="116"/>
      <c r="BF122" s="116"/>
      <c r="BG122" s="116"/>
      <c r="BH122" s="117"/>
      <c r="BI122" s="117"/>
      <c r="BJ122" s="117"/>
      <c r="BK122" s="118"/>
      <c r="BL122" s="119"/>
      <c r="BM122" s="119"/>
      <c r="BN122" s="119"/>
      <c r="BO122" s="120"/>
      <c r="BP122" s="121"/>
      <c r="BQ122" s="120"/>
      <c r="BR122" s="122"/>
      <c r="BS122" s="122"/>
      <c r="BT122" s="122"/>
      <c r="BU122" s="122"/>
      <c r="BV122" s="122"/>
      <c r="BW122" s="122"/>
      <c r="BX122" s="122"/>
      <c r="BY122" s="122"/>
      <c r="BZ122" s="122"/>
      <c r="CA122" s="122"/>
      <c r="CB122" s="122"/>
      <c r="CC122" s="122"/>
      <c r="CD122" s="213"/>
      <c r="CE122" s="122"/>
      <c r="CF122" s="172">
        <f>((CE122)*0.8)/1000</f>
        <v>0</v>
      </c>
      <c r="CG122" s="122"/>
      <c r="CH122" s="172">
        <f>(((CG122*3.8)*(0.8))/1000)</f>
        <v>0</v>
      </c>
      <c r="CI122" s="173" t="str">
        <f>IF(A122="","",IF(CF122=0,CH122,CF122))</f>
        <v/>
      </c>
      <c r="CJ122" s="173" t="str">
        <f>IF(A122="","",(CK122/$AY$4))</f>
        <v/>
      </c>
      <c r="CK122" s="173" t="str">
        <f>IF(A122="","",IF(CE122="",(CG122*$AY$4),CE122))</f>
        <v/>
      </c>
      <c r="CL122" s="123"/>
      <c r="CM122" s="172">
        <f>AV122-AW122</f>
        <v>0</v>
      </c>
      <c r="CN122" s="122"/>
      <c r="CO122" s="202"/>
      <c r="CP122" s="203"/>
      <c r="CQ122" s="203"/>
      <c r="CR122" s="204"/>
      <c r="CT122" s="76"/>
      <c r="CU122" s="76"/>
    </row>
    <row r="123" spans="1:99" s="1" customFormat="1" ht="13.8" hidden="1" thickBot="1" x14ac:dyDescent="0.3">
      <c r="A123" s="124"/>
      <c r="B123" s="125" t="str">
        <f t="shared" si="3"/>
        <v/>
      </c>
      <c r="C123" s="126"/>
      <c r="D123" s="127"/>
      <c r="E123" s="127"/>
      <c r="F123" s="127"/>
      <c r="G123" s="127"/>
      <c r="H123" s="127"/>
      <c r="I123" s="128"/>
      <c r="J123" s="174"/>
      <c r="K123" s="174"/>
      <c r="L123" s="174"/>
      <c r="M123" s="175"/>
      <c r="N123" s="174"/>
      <c r="O123" s="176"/>
      <c r="P123" s="177"/>
      <c r="Q123" s="175"/>
      <c r="R123" s="175"/>
      <c r="S123" s="177"/>
      <c r="T123" s="177"/>
      <c r="U123" s="177"/>
      <c r="V123" s="178"/>
      <c r="W123" s="178"/>
      <c r="X123" s="179"/>
      <c r="Y123" s="180"/>
      <c r="Z123" s="180"/>
      <c r="AA123" s="177"/>
      <c r="AB123" s="177"/>
      <c r="AC123" s="175"/>
      <c r="AD123" s="175"/>
      <c r="AE123" s="181"/>
      <c r="AF123" s="238" t="s">
        <v>141</v>
      </c>
      <c r="AG123" s="239"/>
      <c r="AH123" s="182"/>
      <c r="AI123" s="132"/>
      <c r="AJ123" s="132"/>
      <c r="AK123" s="132"/>
      <c r="AL123" s="132"/>
      <c r="AM123" s="132"/>
      <c r="AN123" s="133"/>
      <c r="AO123" s="133">
        <f>SUM(AO119:AO122)</f>
        <v>0.20833333333333343</v>
      </c>
      <c r="AP123" s="133">
        <f>SUM(AP119:AP122)</f>
        <v>0.15277777777777779</v>
      </c>
      <c r="AQ123" s="134">
        <f>SUM(AQ119:AQ122)</f>
        <v>2</v>
      </c>
      <c r="AR123" s="134"/>
      <c r="AS123" s="135"/>
      <c r="AT123" s="135"/>
      <c r="AU123" s="135"/>
      <c r="AV123" s="135"/>
      <c r="AW123" s="135"/>
      <c r="AX123" s="136"/>
      <c r="AY123" s="135"/>
      <c r="AZ123" s="183"/>
      <c r="BA123" s="184"/>
      <c r="BB123" s="184"/>
      <c r="BC123" s="185"/>
      <c r="BD123" s="185"/>
      <c r="BE123" s="185"/>
      <c r="BF123" s="186"/>
      <c r="BG123" s="186"/>
      <c r="BH123" s="186"/>
      <c r="BI123" s="186"/>
      <c r="BJ123" s="186"/>
      <c r="BK123" s="187"/>
      <c r="BL123" s="187"/>
      <c r="BM123" s="187"/>
      <c r="BN123" s="187"/>
      <c r="BO123" s="188"/>
      <c r="BP123" s="188"/>
      <c r="BQ123" s="188"/>
      <c r="BR123" s="189"/>
      <c r="BS123" s="189"/>
      <c r="BT123" s="189"/>
      <c r="BU123" s="189"/>
      <c r="BV123" s="189"/>
      <c r="BW123" s="189"/>
      <c r="BX123" s="189"/>
      <c r="BY123" s="189"/>
      <c r="BZ123" s="189"/>
      <c r="CA123" s="189"/>
      <c r="CB123" s="189"/>
      <c r="CC123" s="189"/>
      <c r="CD123" s="214"/>
      <c r="CE123" s="132"/>
      <c r="CF123" s="135"/>
      <c r="CG123" s="132"/>
      <c r="CH123" s="135">
        <f>SUM(CH119:CH122)</f>
        <v>0</v>
      </c>
      <c r="CI123" s="190">
        <f>SUM(CI119:CI122)</f>
        <v>19.583200000000001</v>
      </c>
      <c r="CJ123" s="190">
        <f>SUM(CJ119:CJ122)</f>
        <v>6441.7153306218843</v>
      </c>
      <c r="CK123" s="190">
        <f>SUM(CK119:CK122)</f>
        <v>24479</v>
      </c>
      <c r="CL123" s="191"/>
      <c r="CM123" s="135">
        <f>SUM(CM119:CM122)</f>
        <v>18.600000000000001</v>
      </c>
      <c r="CN123" s="132"/>
      <c r="CO123" s="132"/>
      <c r="CP123" s="132"/>
      <c r="CQ123" s="132"/>
      <c r="CR123" s="141"/>
      <c r="CT123" s="214"/>
      <c r="CU123" s="214"/>
    </row>
    <row r="124" spans="1:99" s="1" customFormat="1" x14ac:dyDescent="0.25">
      <c r="A124" s="100">
        <v>7748</v>
      </c>
      <c r="B124" s="51" t="str">
        <f t="shared" ref="B124:B155" si="4">IF(AH124="","",A124&amp;"-"&amp;AH124&amp;"-"&amp;AF124)</f>
        <v>7748-301-1</v>
      </c>
      <c r="C124" s="52">
        <v>34</v>
      </c>
      <c r="D124" s="83" t="s">
        <v>335</v>
      </c>
      <c r="E124" s="83" t="s">
        <v>323</v>
      </c>
      <c r="F124" s="83"/>
      <c r="G124" s="83"/>
      <c r="H124" s="53"/>
      <c r="I124" s="70"/>
      <c r="J124" s="142"/>
      <c r="K124" s="142"/>
      <c r="L124" s="142"/>
      <c r="M124" s="143"/>
      <c r="N124" s="142"/>
      <c r="O124" s="144"/>
      <c r="P124" s="145"/>
      <c r="Q124" s="143"/>
      <c r="R124" s="143"/>
      <c r="S124" s="145"/>
      <c r="T124" s="145"/>
      <c r="U124" s="145"/>
      <c r="V124" s="146"/>
      <c r="W124" s="146"/>
      <c r="X124" s="147"/>
      <c r="Y124" s="146"/>
      <c r="Z124" s="146"/>
      <c r="AA124" s="145"/>
      <c r="AB124" s="145"/>
      <c r="AC124" s="143"/>
      <c r="AD124" s="143"/>
      <c r="AE124" s="147"/>
      <c r="AF124" s="56">
        <v>1</v>
      </c>
      <c r="AG124" s="81">
        <v>44329</v>
      </c>
      <c r="AH124" s="148" t="s">
        <v>329</v>
      </c>
      <c r="AI124" s="53" t="s">
        <v>244</v>
      </c>
      <c r="AJ124" s="53" t="s">
        <v>330</v>
      </c>
      <c r="AK124" s="149">
        <v>0.2638888888888889</v>
      </c>
      <c r="AL124" s="84">
        <v>0.27916666666666667</v>
      </c>
      <c r="AM124" s="84">
        <v>0.38680555555555557</v>
      </c>
      <c r="AN124" s="149">
        <v>0.3923611111111111</v>
      </c>
      <c r="AO124" s="150">
        <f>IF(AN124&lt;AK124,(AN124+1)-AK124,AN124-AK124)</f>
        <v>0.12847222222222221</v>
      </c>
      <c r="AP124" s="150">
        <f>IF(AM124&lt;AL124,(AM124+1)-AL124,AM124-AL124)</f>
        <v>0.1076388888888889</v>
      </c>
      <c r="AQ124" s="151">
        <f>IF(AP124&lt;&gt;0,1,"")</f>
        <v>1</v>
      </c>
      <c r="AR124" s="63">
        <f>IF(AK124&lt;&gt;0,AK124-(6/24)+1440,"")</f>
        <v>1440.0138888888889</v>
      </c>
      <c r="AS124" s="66">
        <v>14.8</v>
      </c>
      <c r="AT124" s="152"/>
      <c r="AU124" s="152"/>
      <c r="AV124" s="66">
        <v>22.5</v>
      </c>
      <c r="AW124" s="88">
        <v>9.1</v>
      </c>
      <c r="AX124" s="51">
        <v>85681</v>
      </c>
      <c r="AY124" s="65">
        <f>AX124*0.0004536</f>
        <v>38.864901600000003</v>
      </c>
      <c r="AZ124" s="66"/>
      <c r="BA124" s="68"/>
      <c r="BB124" s="68"/>
      <c r="BC124" s="69"/>
      <c r="BD124" s="70"/>
      <c r="BE124" s="70"/>
      <c r="BF124" s="70"/>
      <c r="BG124" s="70"/>
      <c r="BH124" s="71"/>
      <c r="BI124" s="71"/>
      <c r="BJ124" s="71"/>
      <c r="BK124" s="72"/>
      <c r="BL124" s="73"/>
      <c r="BM124" s="73"/>
      <c r="BN124" s="73"/>
      <c r="BO124" s="74"/>
      <c r="BP124" s="75"/>
      <c r="BQ124" s="74"/>
      <c r="BR124" s="51"/>
      <c r="BS124" s="51"/>
      <c r="BT124" s="51"/>
      <c r="BU124" s="51"/>
      <c r="BV124" s="51"/>
      <c r="BW124" s="51"/>
      <c r="BX124" s="51"/>
      <c r="BY124" s="51"/>
      <c r="BZ124" s="51"/>
      <c r="CA124" s="51"/>
      <c r="CB124" s="51"/>
      <c r="CC124" s="51"/>
      <c r="CD124" s="215">
        <v>37.159999999999997</v>
      </c>
      <c r="CE124" s="51"/>
      <c r="CF124" s="153">
        <f>((CE124)*0.8)/1000</f>
        <v>0</v>
      </c>
      <c r="CG124" s="51">
        <v>4878</v>
      </c>
      <c r="CH124" s="153">
        <f>(((CG124*3.8)*(0.8))/1000)</f>
        <v>14.82912</v>
      </c>
      <c r="CI124" s="154">
        <f>IF(A124="","",IF(CF124=0,CH124,CF124))</f>
        <v>14.82912</v>
      </c>
      <c r="CJ124" s="154">
        <f>IF(A124="","",(CK124/$AY$4))</f>
        <v>4878</v>
      </c>
      <c r="CK124" s="154">
        <f>IF(A124="","",IF(CE124="",(CG124*$AY$4),CE124))</f>
        <v>18536.764801196561</v>
      </c>
      <c r="CL124" s="242">
        <f>CI124-AS124</f>
        <v>2.9119999999998925E-2</v>
      </c>
      <c r="CM124" s="153">
        <f>AV124-AW124</f>
        <v>13.4</v>
      </c>
      <c r="CN124" s="155"/>
      <c r="CO124" s="199"/>
      <c r="CP124" s="200"/>
      <c r="CQ124" s="200"/>
      <c r="CR124" s="201"/>
      <c r="CT124" s="228" t="s">
        <v>697</v>
      </c>
      <c r="CU124" s="228"/>
    </row>
    <row r="125" spans="1:99" s="1" customFormat="1" ht="13.8" thickBot="1" x14ac:dyDescent="0.3">
      <c r="A125" s="100">
        <v>7748</v>
      </c>
      <c r="B125" s="76" t="str">
        <f t="shared" si="4"/>
        <v>7748-301-2</v>
      </c>
      <c r="C125" s="77">
        <v>34</v>
      </c>
      <c r="D125" s="83" t="s">
        <v>335</v>
      </c>
      <c r="E125" s="83" t="s">
        <v>323</v>
      </c>
      <c r="F125" s="83"/>
      <c r="G125" s="83"/>
      <c r="H125" s="76"/>
      <c r="I125" s="76"/>
      <c r="J125" s="156"/>
      <c r="K125" s="156"/>
      <c r="L125" s="156"/>
      <c r="M125" s="157"/>
      <c r="N125" s="156"/>
      <c r="O125" s="158"/>
      <c r="P125" s="159"/>
      <c r="Q125" s="157"/>
      <c r="R125" s="157"/>
      <c r="S125" s="159"/>
      <c r="T125" s="159"/>
      <c r="U125" s="159"/>
      <c r="V125" s="160"/>
      <c r="W125" s="160"/>
      <c r="X125" s="161"/>
      <c r="Y125" s="162"/>
      <c r="Z125" s="162"/>
      <c r="AA125" s="159"/>
      <c r="AB125" s="159"/>
      <c r="AC125" s="157"/>
      <c r="AD125" s="157"/>
      <c r="AE125" s="161"/>
      <c r="AF125" s="80">
        <v>2</v>
      </c>
      <c r="AG125" s="81">
        <v>44329</v>
      </c>
      <c r="AH125" s="82" t="s">
        <v>329</v>
      </c>
      <c r="AI125" s="83" t="s">
        <v>330</v>
      </c>
      <c r="AJ125" s="83" t="s">
        <v>209</v>
      </c>
      <c r="AK125" s="84">
        <v>0.43402777777777773</v>
      </c>
      <c r="AL125" s="84">
        <v>0.4458333333333333</v>
      </c>
      <c r="AM125" s="84">
        <v>0.47916666666666669</v>
      </c>
      <c r="AN125" s="84">
        <v>0.4861111111111111</v>
      </c>
      <c r="AO125" s="163">
        <f>IF(AN125&lt;AK125,(AN125+1)-AK125,AN125-AK125)</f>
        <v>5.208333333333337E-2</v>
      </c>
      <c r="AP125" s="163">
        <f>IF(AM125&lt;AL125,(AM125+1)-AL125,AM125-AL125)</f>
        <v>3.3333333333333381E-2</v>
      </c>
      <c r="AQ125" s="164">
        <f>IF(AP125&lt;&gt;0,1,"")</f>
        <v>1</v>
      </c>
      <c r="AR125" s="87">
        <f>IF(AK125&lt;&gt;0,AK125-(6/24)+1440,"")</f>
        <v>1440.1840277777778</v>
      </c>
      <c r="AS125" s="88">
        <v>3</v>
      </c>
      <c r="AT125" s="165"/>
      <c r="AU125" s="165"/>
      <c r="AV125" s="88">
        <v>12</v>
      </c>
      <c r="AW125" s="88">
        <v>7.6</v>
      </c>
      <c r="AX125" s="90" t="s">
        <v>497</v>
      </c>
      <c r="AY125" s="89">
        <f>AX125*0.0004536</f>
        <v>30.4664976</v>
      </c>
      <c r="AZ125" s="88"/>
      <c r="BA125" s="92"/>
      <c r="BB125" s="92"/>
      <c r="BC125" s="80"/>
      <c r="BD125" s="93"/>
      <c r="BE125" s="93"/>
      <c r="BF125" s="93"/>
      <c r="BG125" s="93"/>
      <c r="BH125" s="94"/>
      <c r="BI125" s="94"/>
      <c r="BJ125" s="94"/>
      <c r="BK125" s="95"/>
      <c r="BL125" s="96"/>
      <c r="BM125" s="96"/>
      <c r="BN125" s="96"/>
      <c r="BO125" s="97"/>
      <c r="BP125" s="98"/>
      <c r="BQ125" s="97"/>
      <c r="BR125" s="76"/>
      <c r="BS125" s="76"/>
      <c r="BT125" s="76"/>
      <c r="BU125" s="76"/>
      <c r="BV125" s="76"/>
      <c r="BW125" s="76"/>
      <c r="BX125" s="76"/>
      <c r="BY125" s="76"/>
      <c r="BZ125" s="76"/>
      <c r="CA125" s="76"/>
      <c r="CB125" s="76"/>
      <c r="CC125" s="76"/>
      <c r="CD125" s="212">
        <v>29.466000000000001</v>
      </c>
      <c r="CE125" s="76">
        <v>3805</v>
      </c>
      <c r="CF125" s="166">
        <f>((CE125)*0.8)/1000</f>
        <v>3.044</v>
      </c>
      <c r="CG125" s="76"/>
      <c r="CH125" s="166">
        <f>(((CG125*3.8)*(0.8))/1000)</f>
        <v>0</v>
      </c>
      <c r="CI125" s="167">
        <f>IF(A125="","",IF(CF125=0,CH125,CF125))</f>
        <v>3.044</v>
      </c>
      <c r="CJ125" s="167">
        <f>IF(A125="","",(CK125/$AY$4))</f>
        <v>1001.2960837050643</v>
      </c>
      <c r="CK125" s="167">
        <f>IF(A125="","",IF(CE125="",(CG125*$AY$4),CE125))</f>
        <v>3805</v>
      </c>
      <c r="CL125" s="99">
        <f>CI125-AS125</f>
        <v>4.4000000000000039E-2</v>
      </c>
      <c r="CM125" s="166">
        <f>AV125-AW125</f>
        <v>4.4000000000000004</v>
      </c>
      <c r="CN125" s="168"/>
      <c r="CO125" s="81">
        <v>44329</v>
      </c>
      <c r="CP125" s="192">
        <v>0.27777777777777779</v>
      </c>
      <c r="CQ125" s="192">
        <v>0.3125</v>
      </c>
      <c r="CR125" s="169" t="s">
        <v>522</v>
      </c>
      <c r="CT125" s="83" t="s">
        <v>697</v>
      </c>
      <c r="CU125" s="76"/>
    </row>
    <row r="126" spans="1:99" s="1" customFormat="1" ht="13.8" hidden="1" thickBot="1" x14ac:dyDescent="0.3">
      <c r="A126" s="100"/>
      <c r="B126" s="76" t="str">
        <f t="shared" si="4"/>
        <v/>
      </c>
      <c r="C126" s="77"/>
      <c r="D126" s="83" t="s">
        <v>142</v>
      </c>
      <c r="E126" s="83"/>
      <c r="F126" s="83"/>
      <c r="G126" s="83"/>
      <c r="H126" s="76"/>
      <c r="I126" s="76"/>
      <c r="J126" s="156"/>
      <c r="K126" s="156"/>
      <c r="L126" s="156"/>
      <c r="M126" s="157"/>
      <c r="N126" s="156"/>
      <c r="O126" s="158"/>
      <c r="P126" s="159"/>
      <c r="Q126" s="157"/>
      <c r="R126" s="157"/>
      <c r="S126" s="159"/>
      <c r="T126" s="159"/>
      <c r="U126" s="159"/>
      <c r="V126" s="160"/>
      <c r="W126" s="160"/>
      <c r="X126" s="161"/>
      <c r="Y126" s="162"/>
      <c r="Z126" s="162"/>
      <c r="AA126" s="159"/>
      <c r="AB126" s="159"/>
      <c r="AC126" s="157"/>
      <c r="AD126" s="157"/>
      <c r="AE126" s="161"/>
      <c r="AF126" s="80">
        <v>3</v>
      </c>
      <c r="AG126" s="81"/>
      <c r="AH126" s="82"/>
      <c r="AI126" s="83"/>
      <c r="AJ126" s="83"/>
      <c r="AK126" s="84"/>
      <c r="AL126" s="84"/>
      <c r="AM126" s="84"/>
      <c r="AN126" s="84"/>
      <c r="AO126" s="243">
        <f>IF(AN126&lt;AK126,(AN126+1)-AK126,AN126-AK126)</f>
        <v>0</v>
      </c>
      <c r="AP126" s="163">
        <f>IF(AM126&lt;AL126,(AM126+1)-AL126,AM126-AL126)</f>
        <v>0</v>
      </c>
      <c r="AQ126" s="164" t="str">
        <f>IF(AP126&lt;&gt;0,1,"")</f>
        <v/>
      </c>
      <c r="AR126" s="87" t="str">
        <f>IF(AK126&lt;&gt;0,AK126-(6/24)+1440,"")</f>
        <v/>
      </c>
      <c r="AS126" s="88"/>
      <c r="AT126" s="89"/>
      <c r="AU126" s="89"/>
      <c r="AV126" s="88"/>
      <c r="AW126" s="88"/>
      <c r="AX126" s="90"/>
      <c r="AY126" s="89">
        <f>AX126*0.0004536</f>
        <v>0</v>
      </c>
      <c r="AZ126" s="88"/>
      <c r="BA126" s="92"/>
      <c r="BB126" s="92"/>
      <c r="BC126" s="80"/>
      <c r="BD126" s="93"/>
      <c r="BE126" s="93"/>
      <c r="BF126" s="93"/>
      <c r="BG126" s="93"/>
      <c r="BH126" s="94"/>
      <c r="BI126" s="94"/>
      <c r="BJ126" s="94"/>
      <c r="BK126" s="95"/>
      <c r="BL126" s="96"/>
      <c r="BM126" s="96"/>
      <c r="BN126" s="96"/>
      <c r="BO126" s="97"/>
      <c r="BP126" s="98"/>
      <c r="BQ126" s="97"/>
      <c r="BR126" s="76"/>
      <c r="BS126" s="76"/>
      <c r="BT126" s="76"/>
      <c r="BU126" s="76"/>
      <c r="BV126" s="76"/>
      <c r="BW126" s="76"/>
      <c r="BX126" s="76"/>
      <c r="BY126" s="76"/>
      <c r="BZ126" s="76"/>
      <c r="CA126" s="76"/>
      <c r="CB126" s="76"/>
      <c r="CC126" s="76"/>
      <c r="CD126" s="212"/>
      <c r="CE126" s="76"/>
      <c r="CF126" s="166">
        <f>((CE126)*0.8)/1000</f>
        <v>0</v>
      </c>
      <c r="CG126" s="76"/>
      <c r="CH126" s="166">
        <f>(((CG126*3.8)*(0.8))/1000)</f>
        <v>0</v>
      </c>
      <c r="CI126" s="167" t="str">
        <f>IF(A126="","",IF(CF126=0,CH126,CF126))</f>
        <v/>
      </c>
      <c r="CJ126" s="167" t="str">
        <f>IF(A126="","",(CK126/$AY$4))</f>
        <v/>
      </c>
      <c r="CK126" s="167" t="str">
        <f>IF(A126="","",IF(CE126="",(CG126*$AY$4),CE126))</f>
        <v/>
      </c>
      <c r="CL126" s="99"/>
      <c r="CM126" s="166">
        <f>AV126-AW126</f>
        <v>0</v>
      </c>
      <c r="CN126" s="168" t="s">
        <v>142</v>
      </c>
      <c r="CO126" s="81"/>
      <c r="CP126" s="192"/>
      <c r="CQ126" s="192"/>
      <c r="CR126" s="169"/>
      <c r="CT126" s="83"/>
      <c r="CU126" s="101"/>
    </row>
    <row r="127" spans="1:99" s="1" customFormat="1" ht="13.8" hidden="1" thickBot="1" x14ac:dyDescent="0.3">
      <c r="A127" s="100"/>
      <c r="B127" s="76" t="str">
        <f t="shared" si="4"/>
        <v/>
      </c>
      <c r="C127" s="77"/>
      <c r="D127" s="83"/>
      <c r="E127" s="83"/>
      <c r="F127" s="83"/>
      <c r="G127" s="83"/>
      <c r="H127" s="76"/>
      <c r="I127" s="76"/>
      <c r="J127" s="156"/>
      <c r="K127" s="156"/>
      <c r="L127" s="156"/>
      <c r="M127" s="157"/>
      <c r="N127" s="156"/>
      <c r="O127" s="158"/>
      <c r="P127" s="159"/>
      <c r="Q127" s="157"/>
      <c r="R127" s="157"/>
      <c r="S127" s="159"/>
      <c r="T127" s="159"/>
      <c r="U127" s="159"/>
      <c r="V127" s="160"/>
      <c r="W127" s="160"/>
      <c r="X127" s="161"/>
      <c r="Y127" s="162"/>
      <c r="Z127" s="162"/>
      <c r="AA127" s="159"/>
      <c r="AB127" s="159"/>
      <c r="AC127" s="157"/>
      <c r="AD127" s="157"/>
      <c r="AE127" s="161"/>
      <c r="AF127" s="102">
        <v>4</v>
      </c>
      <c r="AG127" s="103"/>
      <c r="AH127" s="104"/>
      <c r="AI127" s="107"/>
      <c r="AJ127" s="106"/>
      <c r="AK127" s="107"/>
      <c r="AL127" s="107"/>
      <c r="AM127" s="107"/>
      <c r="AN127" s="107"/>
      <c r="AO127" s="170">
        <f>IF(AN127&lt;AK127,(AN127+1)-AK127,AN127-AK127)</f>
        <v>0</v>
      </c>
      <c r="AP127" s="170">
        <f>IF(AM127&lt;AL127,(AM127+1)-AL127,AM127-AL127)</f>
        <v>0</v>
      </c>
      <c r="AQ127" s="171" t="str">
        <f>IF(AP127&lt;&gt;0,1,"")</f>
        <v/>
      </c>
      <c r="AR127" s="110" t="str">
        <f>IF(AK127&lt;&gt;0,AK127-(6/24)+1440,"")</f>
        <v/>
      </c>
      <c r="AS127" s="111"/>
      <c r="AT127" s="112"/>
      <c r="AU127" s="112"/>
      <c r="AV127" s="111"/>
      <c r="AW127" s="111"/>
      <c r="AX127" s="113"/>
      <c r="AY127" s="112">
        <f>AX127*0.0004536</f>
        <v>0</v>
      </c>
      <c r="AZ127" s="111"/>
      <c r="BA127" s="115"/>
      <c r="BB127" s="115"/>
      <c r="BC127" s="102"/>
      <c r="BD127" s="116"/>
      <c r="BE127" s="116"/>
      <c r="BF127" s="116"/>
      <c r="BG127" s="116"/>
      <c r="BH127" s="117"/>
      <c r="BI127" s="117"/>
      <c r="BJ127" s="117"/>
      <c r="BK127" s="118"/>
      <c r="BL127" s="119"/>
      <c r="BM127" s="119"/>
      <c r="BN127" s="119"/>
      <c r="BO127" s="120"/>
      <c r="BP127" s="121"/>
      <c r="BQ127" s="120"/>
      <c r="BR127" s="122"/>
      <c r="BS127" s="122"/>
      <c r="BT127" s="122"/>
      <c r="BU127" s="122"/>
      <c r="BV127" s="122"/>
      <c r="BW127" s="122"/>
      <c r="BX127" s="122"/>
      <c r="BY127" s="122"/>
      <c r="BZ127" s="122"/>
      <c r="CA127" s="122"/>
      <c r="CB127" s="122"/>
      <c r="CC127" s="122"/>
      <c r="CD127" s="213"/>
      <c r="CE127" s="122"/>
      <c r="CF127" s="172">
        <f>((CE127)*0.8)/1000</f>
        <v>0</v>
      </c>
      <c r="CG127" s="122"/>
      <c r="CH127" s="172">
        <f>(((CG127*3.8)*(0.8))/1000)</f>
        <v>0</v>
      </c>
      <c r="CI127" s="173" t="str">
        <f>IF(A127="","",IF(CF127=0,CH127,CF127))</f>
        <v/>
      </c>
      <c r="CJ127" s="173" t="str">
        <f>IF(A127="","",(CK127/$AY$4))</f>
        <v/>
      </c>
      <c r="CK127" s="173" t="str">
        <f>IF(A127="","",IF(CE127="",(CG127*$AY$4),CE127))</f>
        <v/>
      </c>
      <c r="CL127" s="123"/>
      <c r="CM127" s="172">
        <f>AV127-AW127</f>
        <v>0</v>
      </c>
      <c r="CN127" s="122"/>
      <c r="CO127" s="202"/>
      <c r="CP127" s="203"/>
      <c r="CQ127" s="203"/>
      <c r="CR127" s="204"/>
      <c r="CT127" s="76"/>
      <c r="CU127" s="76"/>
    </row>
    <row r="128" spans="1:99" s="1" customFormat="1" ht="13.8" hidden="1" thickBot="1" x14ac:dyDescent="0.3">
      <c r="A128" s="124"/>
      <c r="B128" s="125" t="str">
        <f t="shared" si="4"/>
        <v/>
      </c>
      <c r="C128" s="126"/>
      <c r="D128" s="127"/>
      <c r="E128" s="127"/>
      <c r="F128" s="127"/>
      <c r="G128" s="127"/>
      <c r="H128" s="127"/>
      <c r="I128" s="128"/>
      <c r="J128" s="174"/>
      <c r="K128" s="174"/>
      <c r="L128" s="174"/>
      <c r="M128" s="175"/>
      <c r="N128" s="174"/>
      <c r="O128" s="176"/>
      <c r="P128" s="177"/>
      <c r="Q128" s="175"/>
      <c r="R128" s="175"/>
      <c r="S128" s="177"/>
      <c r="T128" s="177"/>
      <c r="U128" s="177"/>
      <c r="V128" s="178"/>
      <c r="W128" s="178"/>
      <c r="X128" s="179"/>
      <c r="Y128" s="180"/>
      <c r="Z128" s="180"/>
      <c r="AA128" s="177"/>
      <c r="AB128" s="177"/>
      <c r="AC128" s="175"/>
      <c r="AD128" s="175"/>
      <c r="AE128" s="181"/>
      <c r="AF128" s="238" t="s">
        <v>141</v>
      </c>
      <c r="AG128" s="239"/>
      <c r="AH128" s="182"/>
      <c r="AI128" s="132"/>
      <c r="AJ128" s="132"/>
      <c r="AK128" s="132"/>
      <c r="AL128" s="132"/>
      <c r="AM128" s="132"/>
      <c r="AN128" s="133"/>
      <c r="AO128" s="133">
        <f>SUM(AO124:AO127)</f>
        <v>0.18055555555555558</v>
      </c>
      <c r="AP128" s="133">
        <f>SUM(AP124:AP127)</f>
        <v>0.14097222222222228</v>
      </c>
      <c r="AQ128" s="134">
        <f>SUM(AQ124:AQ127)</f>
        <v>2</v>
      </c>
      <c r="AR128" s="134"/>
      <c r="AS128" s="135"/>
      <c r="AT128" s="135"/>
      <c r="AU128" s="135"/>
      <c r="AV128" s="135"/>
      <c r="AW128" s="135"/>
      <c r="AX128" s="136"/>
      <c r="AY128" s="135"/>
      <c r="AZ128" s="183"/>
      <c r="BA128" s="184"/>
      <c r="BB128" s="184"/>
      <c r="BC128" s="185"/>
      <c r="BD128" s="185"/>
      <c r="BE128" s="185"/>
      <c r="BF128" s="186"/>
      <c r="BG128" s="186"/>
      <c r="BH128" s="186"/>
      <c r="BI128" s="186"/>
      <c r="BJ128" s="186"/>
      <c r="BK128" s="187"/>
      <c r="BL128" s="187"/>
      <c r="BM128" s="187"/>
      <c r="BN128" s="187"/>
      <c r="BO128" s="188"/>
      <c r="BP128" s="188"/>
      <c r="BQ128" s="188"/>
      <c r="BR128" s="189"/>
      <c r="BS128" s="189"/>
      <c r="BT128" s="189"/>
      <c r="BU128" s="189"/>
      <c r="BV128" s="189"/>
      <c r="BW128" s="189"/>
      <c r="BX128" s="189"/>
      <c r="BY128" s="189"/>
      <c r="BZ128" s="189"/>
      <c r="CA128" s="189"/>
      <c r="CB128" s="189"/>
      <c r="CC128" s="189"/>
      <c r="CD128" s="214"/>
      <c r="CE128" s="132"/>
      <c r="CF128" s="135"/>
      <c r="CG128" s="132"/>
      <c r="CH128" s="135">
        <f>SUM(CH124:CH127)</f>
        <v>14.82912</v>
      </c>
      <c r="CI128" s="190">
        <f>SUM(CI124:CI127)</f>
        <v>17.87312</v>
      </c>
      <c r="CJ128" s="190">
        <f>SUM(CJ124:CJ127)</f>
        <v>5879.2960837050641</v>
      </c>
      <c r="CK128" s="190">
        <f>SUM(CK124:CK127)</f>
        <v>22341.764801196561</v>
      </c>
      <c r="CL128" s="191"/>
      <c r="CM128" s="135">
        <f>SUM(CM124:CM127)</f>
        <v>17.8</v>
      </c>
      <c r="CN128" s="132"/>
      <c r="CO128" s="132"/>
      <c r="CP128" s="132"/>
      <c r="CQ128" s="132"/>
      <c r="CR128" s="141"/>
      <c r="CT128" s="214"/>
      <c r="CU128" s="214"/>
    </row>
    <row r="129" spans="1:99" s="1" customFormat="1" x14ac:dyDescent="0.25">
      <c r="A129" s="100">
        <v>7749</v>
      </c>
      <c r="B129" s="51" t="str">
        <f t="shared" si="4"/>
        <v>7749-1302-1</v>
      </c>
      <c r="C129" s="52">
        <v>35</v>
      </c>
      <c r="D129" s="83" t="s">
        <v>316</v>
      </c>
      <c r="E129" s="83" t="s">
        <v>498</v>
      </c>
      <c r="F129" s="83"/>
      <c r="G129" s="83"/>
      <c r="H129" s="53"/>
      <c r="I129" s="70"/>
      <c r="J129" s="142"/>
      <c r="K129" s="142"/>
      <c r="L129" s="142"/>
      <c r="M129" s="143"/>
      <c r="N129" s="142"/>
      <c r="O129" s="144"/>
      <c r="P129" s="145"/>
      <c r="Q129" s="143"/>
      <c r="R129" s="143"/>
      <c r="S129" s="145"/>
      <c r="T129" s="145"/>
      <c r="U129" s="145"/>
      <c r="V129" s="146"/>
      <c r="W129" s="146"/>
      <c r="X129" s="147"/>
      <c r="Y129" s="146"/>
      <c r="Z129" s="146"/>
      <c r="AA129" s="145"/>
      <c r="AB129" s="145"/>
      <c r="AC129" s="143"/>
      <c r="AD129" s="143"/>
      <c r="AE129" s="147"/>
      <c r="AF129" s="56">
        <v>1</v>
      </c>
      <c r="AG129" s="81">
        <v>44329</v>
      </c>
      <c r="AH129" s="148" t="s">
        <v>378</v>
      </c>
      <c r="AI129" s="53" t="s">
        <v>209</v>
      </c>
      <c r="AJ129" s="53" t="s">
        <v>244</v>
      </c>
      <c r="AK129" s="149">
        <v>0.56944444444444442</v>
      </c>
      <c r="AL129" s="84">
        <v>0.59027777777777779</v>
      </c>
      <c r="AM129" s="84">
        <v>0.73611111111111116</v>
      </c>
      <c r="AN129" s="149">
        <v>0.75347222222222221</v>
      </c>
      <c r="AO129" s="150">
        <f>IF(AN129&lt;AK129,(AN129+1)-AK129,AN129-AK129)</f>
        <v>0.18402777777777779</v>
      </c>
      <c r="AP129" s="150">
        <f>IF(AM129&lt;AL129,(AM129+1)-AL129,AM129-AL129)</f>
        <v>0.14583333333333337</v>
      </c>
      <c r="AQ129" s="151">
        <f>IF(AP129&lt;&gt;0,1,"")</f>
        <v>1</v>
      </c>
      <c r="AR129" s="63">
        <f>IF(AK129&lt;&gt;0,AK129-(6/24)+1440,"")</f>
        <v>1440.3194444444443</v>
      </c>
      <c r="AS129" s="66">
        <v>16.3</v>
      </c>
      <c r="AT129" s="152"/>
      <c r="AU129" s="152"/>
      <c r="AV129" s="66">
        <v>23.3</v>
      </c>
      <c r="AW129" s="88">
        <v>8.5</v>
      </c>
      <c r="AX129" s="51">
        <v>41507</v>
      </c>
      <c r="AY129" s="65">
        <f>AX129*0.0004536</f>
        <v>18.827575200000002</v>
      </c>
      <c r="AZ129" s="66"/>
      <c r="BA129" s="68"/>
      <c r="BB129" s="68"/>
      <c r="BC129" s="69"/>
      <c r="BD129" s="70"/>
      <c r="BE129" s="70"/>
      <c r="BF129" s="70"/>
      <c r="BG129" s="70"/>
      <c r="BH129" s="71"/>
      <c r="BI129" s="71"/>
      <c r="BJ129" s="71"/>
      <c r="BK129" s="72"/>
      <c r="BL129" s="73"/>
      <c r="BM129" s="73"/>
      <c r="BN129" s="73"/>
      <c r="BO129" s="74"/>
      <c r="BP129" s="75"/>
      <c r="BQ129" s="74"/>
      <c r="BR129" s="51"/>
      <c r="BS129" s="51"/>
      <c r="BT129" s="51"/>
      <c r="BU129" s="51"/>
      <c r="BV129" s="51"/>
      <c r="BW129" s="51"/>
      <c r="BX129" s="51"/>
      <c r="BY129" s="51"/>
      <c r="BZ129" s="51"/>
      <c r="CA129" s="51"/>
      <c r="CB129" s="51"/>
      <c r="CC129" s="51"/>
      <c r="CD129" s="215">
        <v>13.920999999999999</v>
      </c>
      <c r="CE129" s="51">
        <v>20399</v>
      </c>
      <c r="CF129" s="153">
        <f>((CE129)*0.8)/1000</f>
        <v>16.319200000000002</v>
      </c>
      <c r="CG129" s="51"/>
      <c r="CH129" s="153">
        <f>(((CG129*3.8)*(0.8))/1000)</f>
        <v>0</v>
      </c>
      <c r="CI129" s="154">
        <f>IF(A129="","",IF(CF129=0,CH129,CF129))</f>
        <v>16.319200000000002</v>
      </c>
      <c r="CJ129" s="154">
        <f>IF(A129="","",(CK129/$AY$4))</f>
        <v>5368.0522500655998</v>
      </c>
      <c r="CK129" s="154">
        <f>IF(A129="","",IF(CE129="",(CG129*$AY$4),CE129))</f>
        <v>20399</v>
      </c>
      <c r="CL129" s="242">
        <f>CI129-AS129</f>
        <v>1.9200000000001438E-2</v>
      </c>
      <c r="CM129" s="153">
        <f>AV129-AW129</f>
        <v>14.8</v>
      </c>
      <c r="CN129" s="155"/>
      <c r="CO129" s="199">
        <v>44329</v>
      </c>
      <c r="CP129" s="200">
        <v>0.31597222222222221</v>
      </c>
      <c r="CQ129" s="200">
        <v>0.3611111111111111</v>
      </c>
      <c r="CR129" s="201" t="s">
        <v>523</v>
      </c>
      <c r="CT129" s="228" t="s">
        <v>697</v>
      </c>
      <c r="CU129" s="228"/>
    </row>
    <row r="130" spans="1:99" s="1" customFormat="1" ht="13.8" thickBot="1" x14ac:dyDescent="0.3">
      <c r="A130" s="100">
        <v>7749</v>
      </c>
      <c r="B130" s="76" t="str">
        <f t="shared" si="4"/>
        <v>7749-1303-2</v>
      </c>
      <c r="C130" s="77">
        <v>35</v>
      </c>
      <c r="D130" s="83" t="s">
        <v>316</v>
      </c>
      <c r="E130" s="83" t="s">
        <v>498</v>
      </c>
      <c r="F130" s="83"/>
      <c r="G130" s="83"/>
      <c r="H130" s="76"/>
      <c r="I130" s="76"/>
      <c r="J130" s="156"/>
      <c r="K130" s="156"/>
      <c r="L130" s="156"/>
      <c r="M130" s="157"/>
      <c r="N130" s="156"/>
      <c r="O130" s="158"/>
      <c r="P130" s="159"/>
      <c r="Q130" s="157"/>
      <c r="R130" s="157"/>
      <c r="S130" s="159"/>
      <c r="T130" s="159"/>
      <c r="U130" s="159"/>
      <c r="V130" s="160"/>
      <c r="W130" s="160"/>
      <c r="X130" s="161"/>
      <c r="Y130" s="162"/>
      <c r="Z130" s="162"/>
      <c r="AA130" s="159"/>
      <c r="AB130" s="159"/>
      <c r="AC130" s="157"/>
      <c r="AD130" s="157"/>
      <c r="AE130" s="161"/>
      <c r="AF130" s="80">
        <v>2</v>
      </c>
      <c r="AG130" s="81">
        <v>44329</v>
      </c>
      <c r="AH130" s="82" t="s">
        <v>416</v>
      </c>
      <c r="AI130" s="83" t="s">
        <v>244</v>
      </c>
      <c r="AJ130" s="83" t="s">
        <v>209</v>
      </c>
      <c r="AK130" s="84">
        <v>0.82638888888888884</v>
      </c>
      <c r="AL130" s="84">
        <v>0.84722222222222221</v>
      </c>
      <c r="AM130" s="84">
        <v>0.97916666666666663</v>
      </c>
      <c r="AN130" s="84">
        <v>0.98958333333333337</v>
      </c>
      <c r="AO130" s="163">
        <f>IF(AN130&lt;AK130,(AN130+1)-AK130,AN130-AK130)</f>
        <v>0.16319444444444453</v>
      </c>
      <c r="AP130" s="163">
        <f>IF(AM130&lt;AL130,(AM130+1)-AL130,AM130-AL130)</f>
        <v>0.13194444444444442</v>
      </c>
      <c r="AQ130" s="164">
        <f>IF(AP130&lt;&gt;0,1,"")</f>
        <v>1</v>
      </c>
      <c r="AR130" s="87">
        <f>IF(AK130&lt;&gt;0,AK130-(6/24)+1440,"")</f>
        <v>1440.5763888888889</v>
      </c>
      <c r="AS130" s="88">
        <v>16.2</v>
      </c>
      <c r="AT130" s="165"/>
      <c r="AU130" s="165"/>
      <c r="AV130" s="88">
        <v>24.3</v>
      </c>
      <c r="AW130" s="88">
        <v>9.8000000000000007</v>
      </c>
      <c r="AX130" s="90" t="s">
        <v>499</v>
      </c>
      <c r="AY130" s="89">
        <f>AX130*0.0004536</f>
        <v>31.795545600000001</v>
      </c>
      <c r="AZ130" s="88"/>
      <c r="BA130" s="92"/>
      <c r="BB130" s="92"/>
      <c r="BC130" s="80"/>
      <c r="BD130" s="93"/>
      <c r="BE130" s="93"/>
      <c r="BF130" s="93"/>
      <c r="BG130" s="93"/>
      <c r="BH130" s="94"/>
      <c r="BI130" s="94"/>
      <c r="BJ130" s="94"/>
      <c r="BK130" s="95"/>
      <c r="BL130" s="96"/>
      <c r="BM130" s="96"/>
      <c r="BN130" s="96"/>
      <c r="BO130" s="97"/>
      <c r="BP130" s="98"/>
      <c r="BQ130" s="97"/>
      <c r="BR130" s="76"/>
      <c r="BS130" s="76"/>
      <c r="BT130" s="76"/>
      <c r="BU130" s="76"/>
      <c r="BV130" s="76"/>
      <c r="BW130" s="76"/>
      <c r="BX130" s="76"/>
      <c r="BY130" s="76"/>
      <c r="BZ130" s="76"/>
      <c r="CA130" s="76"/>
      <c r="CB130" s="76"/>
      <c r="CC130" s="76"/>
      <c r="CD130" s="212">
        <v>28.791</v>
      </c>
      <c r="CE130" s="76"/>
      <c r="CF130" s="166">
        <f>((CE130)*0.8)/1000</f>
        <v>0</v>
      </c>
      <c r="CG130" s="76">
        <v>5334</v>
      </c>
      <c r="CH130" s="166">
        <f>(((CG130*3.8)*(0.8))/1000)</f>
        <v>16.21536</v>
      </c>
      <c r="CI130" s="167">
        <f>IF(A130="","",IF(CF130=0,CH130,CF130))</f>
        <v>16.21536</v>
      </c>
      <c r="CJ130" s="167">
        <f>IF(A130="","",(CK130/$AY$4))</f>
        <v>5334</v>
      </c>
      <c r="CK130" s="167">
        <f>IF(A130="","",IF(CE130="",(CG130*$AY$4),CE130))</f>
        <v>20269.598903153434</v>
      </c>
      <c r="CL130" s="99">
        <f>CI130-AS130</f>
        <v>1.5360000000001151E-2</v>
      </c>
      <c r="CM130" s="166">
        <f>AV130-AW130</f>
        <v>14.5</v>
      </c>
      <c r="CN130" s="168"/>
      <c r="CO130" s="81">
        <v>44329</v>
      </c>
      <c r="CP130" s="192">
        <v>0.78125</v>
      </c>
      <c r="CQ130" s="192">
        <v>0.81944444444444453</v>
      </c>
      <c r="CR130" s="169" t="s">
        <v>522</v>
      </c>
      <c r="CT130" s="83" t="s">
        <v>697</v>
      </c>
      <c r="CU130" s="76"/>
    </row>
    <row r="131" spans="1:99" s="1" customFormat="1" ht="13.8" hidden="1" thickBot="1" x14ac:dyDescent="0.3">
      <c r="A131" s="100"/>
      <c r="B131" s="76" t="str">
        <f t="shared" si="4"/>
        <v/>
      </c>
      <c r="C131" s="77"/>
      <c r="D131" s="83"/>
      <c r="E131" s="83"/>
      <c r="F131" s="83"/>
      <c r="G131" s="83"/>
      <c r="H131" s="76"/>
      <c r="I131" s="76"/>
      <c r="J131" s="156"/>
      <c r="K131" s="156"/>
      <c r="L131" s="156"/>
      <c r="M131" s="157"/>
      <c r="N131" s="156"/>
      <c r="O131" s="158"/>
      <c r="P131" s="159"/>
      <c r="Q131" s="157"/>
      <c r="R131" s="157"/>
      <c r="S131" s="159"/>
      <c r="T131" s="159"/>
      <c r="U131" s="159"/>
      <c r="V131" s="160"/>
      <c r="W131" s="160"/>
      <c r="X131" s="161"/>
      <c r="Y131" s="162"/>
      <c r="Z131" s="162"/>
      <c r="AA131" s="159"/>
      <c r="AB131" s="159"/>
      <c r="AC131" s="157"/>
      <c r="AD131" s="157"/>
      <c r="AE131" s="161"/>
      <c r="AF131" s="80">
        <v>3</v>
      </c>
      <c r="AG131" s="81"/>
      <c r="AH131" s="82"/>
      <c r="AI131" s="83"/>
      <c r="AJ131" s="83"/>
      <c r="AK131" s="84"/>
      <c r="AL131" s="84"/>
      <c r="AM131" s="84"/>
      <c r="AN131" s="84"/>
      <c r="AO131" s="243">
        <f>IF(AN131&lt;AK131,(AN131+1)-AK131,AN131-AK131)</f>
        <v>0</v>
      </c>
      <c r="AP131" s="163">
        <f>IF(AM131&lt;AL131,(AM131+1)-AL131,AM131-AL131)</f>
        <v>0</v>
      </c>
      <c r="AQ131" s="164" t="str">
        <f>IF(AP131&lt;&gt;0,1,"")</f>
        <v/>
      </c>
      <c r="AR131" s="87" t="str">
        <f>IF(AK131&lt;&gt;0,AK131-(6/24)+1440,"")</f>
        <v/>
      </c>
      <c r="AS131" s="88"/>
      <c r="AT131" s="89"/>
      <c r="AU131" s="89"/>
      <c r="AV131" s="88"/>
      <c r="AW131" s="88"/>
      <c r="AX131" s="90"/>
      <c r="AY131" s="89">
        <f>AX131*0.0004536</f>
        <v>0</v>
      </c>
      <c r="AZ131" s="88"/>
      <c r="BA131" s="92"/>
      <c r="BB131" s="92"/>
      <c r="BC131" s="80"/>
      <c r="BD131" s="93"/>
      <c r="BE131" s="93"/>
      <c r="BF131" s="93"/>
      <c r="BG131" s="93"/>
      <c r="BH131" s="94"/>
      <c r="BI131" s="94"/>
      <c r="BJ131" s="94"/>
      <c r="BK131" s="95"/>
      <c r="BL131" s="96"/>
      <c r="BM131" s="96"/>
      <c r="BN131" s="96"/>
      <c r="BO131" s="97"/>
      <c r="BP131" s="98"/>
      <c r="BQ131" s="97"/>
      <c r="BR131" s="76"/>
      <c r="BS131" s="76"/>
      <c r="BT131" s="76"/>
      <c r="BU131" s="76"/>
      <c r="BV131" s="76"/>
      <c r="BW131" s="76"/>
      <c r="BX131" s="76"/>
      <c r="BY131" s="76"/>
      <c r="BZ131" s="76"/>
      <c r="CA131" s="76"/>
      <c r="CB131" s="76"/>
      <c r="CC131" s="76"/>
      <c r="CD131" s="212"/>
      <c r="CE131" s="76"/>
      <c r="CF131" s="166">
        <f>((CE131)*0.8)/1000</f>
        <v>0</v>
      </c>
      <c r="CG131" s="76"/>
      <c r="CH131" s="166">
        <f>(((CG131*3.8)*(0.8))/1000)</f>
        <v>0</v>
      </c>
      <c r="CI131" s="167" t="str">
        <f>IF(A131="","",IF(CF131=0,CH131,CF131))</f>
        <v/>
      </c>
      <c r="CJ131" s="167" t="str">
        <f>IF(A131="","",(CK131/$AY$4))</f>
        <v/>
      </c>
      <c r="CK131" s="167" t="str">
        <f>IF(A131="","",IF(CE131="",(CG131*$AY$4),CE131))</f>
        <v/>
      </c>
      <c r="CL131" s="99"/>
      <c r="CM131" s="166">
        <f>AV131-AW131</f>
        <v>0</v>
      </c>
      <c r="CN131" s="168" t="s">
        <v>142</v>
      </c>
      <c r="CO131" s="81"/>
      <c r="CP131" s="192"/>
      <c r="CQ131" s="192"/>
      <c r="CR131" s="169"/>
      <c r="CT131" s="83"/>
      <c r="CU131" s="101"/>
    </row>
    <row r="132" spans="1:99" s="1" customFormat="1" ht="13.8" hidden="1" thickBot="1" x14ac:dyDescent="0.3">
      <c r="A132" s="100"/>
      <c r="B132" s="76" t="str">
        <f t="shared" si="4"/>
        <v/>
      </c>
      <c r="C132" s="77"/>
      <c r="D132" s="83"/>
      <c r="E132" s="83"/>
      <c r="F132" s="83"/>
      <c r="G132" s="83"/>
      <c r="H132" s="76"/>
      <c r="I132" s="76"/>
      <c r="J132" s="156"/>
      <c r="K132" s="156"/>
      <c r="L132" s="156"/>
      <c r="M132" s="157"/>
      <c r="N132" s="156"/>
      <c r="O132" s="158"/>
      <c r="P132" s="159"/>
      <c r="Q132" s="157"/>
      <c r="R132" s="157"/>
      <c r="S132" s="159"/>
      <c r="T132" s="159"/>
      <c r="U132" s="159"/>
      <c r="V132" s="160"/>
      <c r="W132" s="160"/>
      <c r="X132" s="161"/>
      <c r="Y132" s="162"/>
      <c r="Z132" s="162"/>
      <c r="AA132" s="159"/>
      <c r="AB132" s="159"/>
      <c r="AC132" s="157"/>
      <c r="AD132" s="157"/>
      <c r="AE132" s="161"/>
      <c r="AF132" s="102">
        <v>4</v>
      </c>
      <c r="AG132" s="103"/>
      <c r="AH132" s="104"/>
      <c r="AI132" s="107"/>
      <c r="AJ132" s="106"/>
      <c r="AK132" s="107"/>
      <c r="AL132" s="107"/>
      <c r="AM132" s="107"/>
      <c r="AN132" s="107"/>
      <c r="AO132" s="170">
        <f>IF(AN132&lt;AK132,(AN132+1)-AK132,AN132-AK132)</f>
        <v>0</v>
      </c>
      <c r="AP132" s="170">
        <f>IF(AM132&lt;AL132,(AM132+1)-AL132,AM132-AL132)</f>
        <v>0</v>
      </c>
      <c r="AQ132" s="171" t="str">
        <f>IF(AP132&lt;&gt;0,1,"")</f>
        <v/>
      </c>
      <c r="AR132" s="110" t="str">
        <f>IF(AK132&lt;&gt;0,AK132-(6/24)+1440,"")</f>
        <v/>
      </c>
      <c r="AS132" s="111"/>
      <c r="AT132" s="112"/>
      <c r="AU132" s="112"/>
      <c r="AV132" s="111"/>
      <c r="AW132" s="111"/>
      <c r="AX132" s="113"/>
      <c r="AY132" s="112">
        <f>AX132*0.0004536</f>
        <v>0</v>
      </c>
      <c r="AZ132" s="111"/>
      <c r="BA132" s="115"/>
      <c r="BB132" s="115"/>
      <c r="BC132" s="102"/>
      <c r="BD132" s="116"/>
      <c r="BE132" s="116"/>
      <c r="BF132" s="116"/>
      <c r="BG132" s="116"/>
      <c r="BH132" s="117"/>
      <c r="BI132" s="117"/>
      <c r="BJ132" s="117"/>
      <c r="BK132" s="118"/>
      <c r="BL132" s="119"/>
      <c r="BM132" s="119"/>
      <c r="BN132" s="119"/>
      <c r="BO132" s="120"/>
      <c r="BP132" s="121"/>
      <c r="BQ132" s="120"/>
      <c r="BR132" s="122"/>
      <c r="BS132" s="122"/>
      <c r="BT132" s="122"/>
      <c r="BU132" s="122"/>
      <c r="BV132" s="122"/>
      <c r="BW132" s="122"/>
      <c r="BX132" s="122"/>
      <c r="BY132" s="122"/>
      <c r="BZ132" s="122"/>
      <c r="CA132" s="122"/>
      <c r="CB132" s="122"/>
      <c r="CC132" s="122"/>
      <c r="CD132" s="213"/>
      <c r="CE132" s="122"/>
      <c r="CF132" s="172">
        <f>((CE132)*0.8)/1000</f>
        <v>0</v>
      </c>
      <c r="CG132" s="122"/>
      <c r="CH132" s="172">
        <f>(((CG132*3.8)*(0.8))/1000)</f>
        <v>0</v>
      </c>
      <c r="CI132" s="173" t="str">
        <f>IF(A132="","",IF(CF132=0,CH132,CF132))</f>
        <v/>
      </c>
      <c r="CJ132" s="173" t="str">
        <f>IF(A132="","",(CK132/$AY$4))</f>
        <v/>
      </c>
      <c r="CK132" s="173" t="str">
        <f>IF(A132="","",IF(CE132="",(CG132*$AY$4),CE132))</f>
        <v/>
      </c>
      <c r="CL132" s="123"/>
      <c r="CM132" s="172">
        <f>AV132-AW132</f>
        <v>0</v>
      </c>
      <c r="CN132" s="122"/>
      <c r="CO132" s="202"/>
      <c r="CP132" s="203"/>
      <c r="CQ132" s="203"/>
      <c r="CR132" s="204"/>
      <c r="CT132" s="76"/>
      <c r="CU132" s="76"/>
    </row>
    <row r="133" spans="1:99" s="1" customFormat="1" ht="13.8" hidden="1" thickBot="1" x14ac:dyDescent="0.3">
      <c r="A133" s="124"/>
      <c r="B133" s="125" t="str">
        <f t="shared" si="4"/>
        <v/>
      </c>
      <c r="C133" s="126"/>
      <c r="D133" s="127"/>
      <c r="E133" s="127"/>
      <c r="F133" s="127"/>
      <c r="G133" s="127"/>
      <c r="H133" s="127"/>
      <c r="I133" s="128"/>
      <c r="J133" s="174"/>
      <c r="K133" s="174"/>
      <c r="L133" s="174"/>
      <c r="M133" s="175"/>
      <c r="N133" s="174"/>
      <c r="O133" s="176"/>
      <c r="P133" s="177"/>
      <c r="Q133" s="175"/>
      <c r="R133" s="175"/>
      <c r="S133" s="177"/>
      <c r="T133" s="177"/>
      <c r="U133" s="177"/>
      <c r="V133" s="178"/>
      <c r="W133" s="178"/>
      <c r="X133" s="179"/>
      <c r="Y133" s="180"/>
      <c r="Z133" s="180"/>
      <c r="AA133" s="177"/>
      <c r="AB133" s="177"/>
      <c r="AC133" s="175"/>
      <c r="AD133" s="175"/>
      <c r="AE133" s="181"/>
      <c r="AF133" s="238" t="s">
        <v>141</v>
      </c>
      <c r="AG133" s="239"/>
      <c r="AH133" s="182"/>
      <c r="AI133" s="132"/>
      <c r="AJ133" s="132"/>
      <c r="AK133" s="132"/>
      <c r="AL133" s="132"/>
      <c r="AM133" s="132"/>
      <c r="AN133" s="133"/>
      <c r="AO133" s="133">
        <f>SUM(AO129:AO132)</f>
        <v>0.34722222222222232</v>
      </c>
      <c r="AP133" s="133">
        <f>SUM(AP129:AP132)</f>
        <v>0.27777777777777779</v>
      </c>
      <c r="AQ133" s="134">
        <f>SUM(AQ129:AQ132)</f>
        <v>2</v>
      </c>
      <c r="AR133" s="134"/>
      <c r="AS133" s="135"/>
      <c r="AT133" s="135"/>
      <c r="AU133" s="135"/>
      <c r="AV133" s="135"/>
      <c r="AW133" s="135"/>
      <c r="AX133" s="136"/>
      <c r="AY133" s="135"/>
      <c r="AZ133" s="183"/>
      <c r="BA133" s="184"/>
      <c r="BB133" s="184"/>
      <c r="BC133" s="185"/>
      <c r="BD133" s="185"/>
      <c r="BE133" s="185"/>
      <c r="BF133" s="186"/>
      <c r="BG133" s="186"/>
      <c r="BH133" s="186"/>
      <c r="BI133" s="186"/>
      <c r="BJ133" s="186"/>
      <c r="BK133" s="187"/>
      <c r="BL133" s="187"/>
      <c r="BM133" s="187"/>
      <c r="BN133" s="187"/>
      <c r="BO133" s="188"/>
      <c r="BP133" s="188"/>
      <c r="BQ133" s="188"/>
      <c r="BR133" s="189"/>
      <c r="BS133" s="189"/>
      <c r="BT133" s="189"/>
      <c r="BU133" s="189"/>
      <c r="BV133" s="189"/>
      <c r="BW133" s="189"/>
      <c r="BX133" s="189"/>
      <c r="BY133" s="189"/>
      <c r="BZ133" s="189"/>
      <c r="CA133" s="189"/>
      <c r="CB133" s="189"/>
      <c r="CC133" s="189"/>
      <c r="CD133" s="214"/>
      <c r="CE133" s="132"/>
      <c r="CF133" s="135"/>
      <c r="CG133" s="132"/>
      <c r="CH133" s="135">
        <f>SUM(CH129:CH132)</f>
        <v>16.21536</v>
      </c>
      <c r="CI133" s="190">
        <f>SUM(CI129:CI132)</f>
        <v>32.534559999999999</v>
      </c>
      <c r="CJ133" s="190">
        <f>SUM(CJ129:CJ132)</f>
        <v>10702.052250065601</v>
      </c>
      <c r="CK133" s="190">
        <f>SUM(CK129:CK132)</f>
        <v>40668.598903153434</v>
      </c>
      <c r="CL133" s="191"/>
      <c r="CM133" s="135">
        <f>SUM(CM129:CM132)</f>
        <v>29.3</v>
      </c>
      <c r="CN133" s="132"/>
      <c r="CO133" s="132"/>
      <c r="CP133" s="132"/>
      <c r="CQ133" s="132"/>
      <c r="CR133" s="141"/>
      <c r="CT133" s="214"/>
      <c r="CU133" s="214"/>
    </row>
    <row r="134" spans="1:99" s="1" customFormat="1" x14ac:dyDescent="0.25">
      <c r="A134" s="100">
        <v>7750</v>
      </c>
      <c r="B134" s="51" t="str">
        <f t="shared" si="4"/>
        <v>7750-300-1</v>
      </c>
      <c r="C134" s="52">
        <v>36</v>
      </c>
      <c r="D134" s="83" t="s">
        <v>268</v>
      </c>
      <c r="E134" s="83" t="s">
        <v>310</v>
      </c>
      <c r="F134" s="83"/>
      <c r="G134" s="83"/>
      <c r="H134" s="53"/>
      <c r="I134" s="70"/>
      <c r="J134" s="142"/>
      <c r="K134" s="142"/>
      <c r="L134" s="142"/>
      <c r="M134" s="143"/>
      <c r="N134" s="142"/>
      <c r="O134" s="144"/>
      <c r="P134" s="145"/>
      <c r="Q134" s="143"/>
      <c r="R134" s="143"/>
      <c r="S134" s="145"/>
      <c r="T134" s="145"/>
      <c r="U134" s="145"/>
      <c r="V134" s="146"/>
      <c r="W134" s="146"/>
      <c r="X134" s="147"/>
      <c r="Y134" s="146"/>
      <c r="Z134" s="146"/>
      <c r="AA134" s="145"/>
      <c r="AB134" s="145"/>
      <c r="AC134" s="143"/>
      <c r="AD134" s="143"/>
      <c r="AE134" s="147"/>
      <c r="AF134" s="56">
        <v>1</v>
      </c>
      <c r="AG134" s="81">
        <v>44329</v>
      </c>
      <c r="AH134" s="148" t="s">
        <v>272</v>
      </c>
      <c r="AI134" s="53" t="s">
        <v>209</v>
      </c>
      <c r="AJ134" s="53" t="s">
        <v>330</v>
      </c>
      <c r="AK134" s="149">
        <v>4.8611111111111112E-2</v>
      </c>
      <c r="AL134" s="84">
        <v>7.2916666666666671E-2</v>
      </c>
      <c r="AM134" s="84">
        <v>0.1111111111111111</v>
      </c>
      <c r="AN134" s="149">
        <v>0.11805555555555557</v>
      </c>
      <c r="AO134" s="150">
        <f>IF(AN134&lt;AK134,(AN134+1)-AK134,AN134-AK134)</f>
        <v>6.9444444444444448E-2</v>
      </c>
      <c r="AP134" s="150">
        <f>IF(AM134&lt;AL134,(AM134+1)-AL134,AM134-AL134)</f>
        <v>3.8194444444444434E-2</v>
      </c>
      <c r="AQ134" s="151">
        <f>IF(AP134&lt;&gt;0,1,"")</f>
        <v>1</v>
      </c>
      <c r="AR134" s="63">
        <f>IF(AK134&lt;&gt;0,AK134-(6/24)+1440,"")</f>
        <v>1439.7986111111111</v>
      </c>
      <c r="AS134" s="66">
        <v>16.399999999999999</v>
      </c>
      <c r="AT134" s="152"/>
      <c r="AU134" s="152"/>
      <c r="AV134" s="66">
        <v>26.2</v>
      </c>
      <c r="AW134" s="88">
        <v>21.8</v>
      </c>
      <c r="AX134" s="51">
        <v>7412</v>
      </c>
      <c r="AY134" s="65">
        <f>AX134*0.0004536</f>
        <v>3.3620832000000003</v>
      </c>
      <c r="AZ134" s="66"/>
      <c r="BA134" s="68"/>
      <c r="BB134" s="68"/>
      <c r="BC134" s="69"/>
      <c r="BD134" s="70"/>
      <c r="BE134" s="70"/>
      <c r="BF134" s="70"/>
      <c r="BG134" s="70"/>
      <c r="BH134" s="71"/>
      <c r="BI134" s="71"/>
      <c r="BJ134" s="71"/>
      <c r="BK134" s="72"/>
      <c r="BL134" s="73"/>
      <c r="BM134" s="73"/>
      <c r="BN134" s="73"/>
      <c r="BO134" s="74"/>
      <c r="BP134" s="75"/>
      <c r="BQ134" s="74"/>
      <c r="BR134" s="51"/>
      <c r="BS134" s="51"/>
      <c r="BT134" s="51"/>
      <c r="BU134" s="51"/>
      <c r="BV134" s="51"/>
      <c r="BW134" s="51"/>
      <c r="BX134" s="51"/>
      <c r="BY134" s="51"/>
      <c r="BZ134" s="51"/>
      <c r="CA134" s="51"/>
      <c r="CB134" s="51"/>
      <c r="CC134" s="51"/>
      <c r="CD134" s="215">
        <v>3.2789999999999999</v>
      </c>
      <c r="CE134" s="51">
        <v>21109</v>
      </c>
      <c r="CF134" s="153">
        <f>((CE134)*0.8)/1000</f>
        <v>16.8872</v>
      </c>
      <c r="CG134" s="51"/>
      <c r="CH134" s="153">
        <f>(((CG134*3.8)*(0.8))/1000)</f>
        <v>0</v>
      </c>
      <c r="CI134" s="154">
        <f>IF(A134="","",IF(CF134=0,CH134,CF134))</f>
        <v>16.8872</v>
      </c>
      <c r="CJ134" s="154">
        <f>IF(A134="","",(CK134/$AY$4))</f>
        <v>5554.8906782996592</v>
      </c>
      <c r="CK134" s="154">
        <f>IF(A134="","",IF(CE134="",(CG134*$AY$4),CE134))</f>
        <v>21109</v>
      </c>
      <c r="CL134" s="242">
        <f>CI134-AS134</f>
        <v>0.48720000000000141</v>
      </c>
      <c r="CM134" s="153">
        <f>AV134-AW134</f>
        <v>4.3999999999999986</v>
      </c>
      <c r="CN134" s="155"/>
      <c r="CO134" s="199">
        <v>44329</v>
      </c>
      <c r="CP134" s="200">
        <v>0.78125</v>
      </c>
      <c r="CQ134" s="200">
        <v>0.84027777777777779</v>
      </c>
      <c r="CR134" s="201" t="s">
        <v>523</v>
      </c>
      <c r="CT134" s="228" t="s">
        <v>697</v>
      </c>
      <c r="CU134" s="228"/>
    </row>
    <row r="135" spans="1:99" s="1" customFormat="1" ht="13.8" thickBot="1" x14ac:dyDescent="0.3">
      <c r="A135" s="100">
        <v>7750</v>
      </c>
      <c r="B135" s="76" t="str">
        <f t="shared" si="4"/>
        <v>7750-300-2</v>
      </c>
      <c r="C135" s="77">
        <v>36</v>
      </c>
      <c r="D135" s="83" t="s">
        <v>268</v>
      </c>
      <c r="E135" s="83" t="s">
        <v>310</v>
      </c>
      <c r="F135" s="83"/>
      <c r="G135" s="83"/>
      <c r="H135" s="76"/>
      <c r="I135" s="76"/>
      <c r="J135" s="156"/>
      <c r="K135" s="156"/>
      <c r="L135" s="156"/>
      <c r="M135" s="157"/>
      <c r="N135" s="156"/>
      <c r="O135" s="158"/>
      <c r="P135" s="159"/>
      <c r="Q135" s="157"/>
      <c r="R135" s="157"/>
      <c r="S135" s="159"/>
      <c r="T135" s="159"/>
      <c r="U135" s="159"/>
      <c r="V135" s="160"/>
      <c r="W135" s="160"/>
      <c r="X135" s="161"/>
      <c r="Y135" s="162"/>
      <c r="Z135" s="162"/>
      <c r="AA135" s="159"/>
      <c r="AB135" s="159"/>
      <c r="AC135" s="157"/>
      <c r="AD135" s="157"/>
      <c r="AE135" s="161"/>
      <c r="AF135" s="80">
        <v>2</v>
      </c>
      <c r="AG135" s="81">
        <v>44330</v>
      </c>
      <c r="AH135" s="82" t="s">
        <v>272</v>
      </c>
      <c r="AI135" s="83" t="s">
        <v>330</v>
      </c>
      <c r="AJ135" s="83" t="s">
        <v>244</v>
      </c>
      <c r="AK135" s="84">
        <v>0.1388888888888889</v>
      </c>
      <c r="AL135" s="84">
        <v>0.15972222222222224</v>
      </c>
      <c r="AM135" s="84">
        <v>0.29166666666666669</v>
      </c>
      <c r="AN135" s="84">
        <v>0.2986111111111111</v>
      </c>
      <c r="AO135" s="163">
        <f>IF(AN135&lt;AK135,(AN135+1)-AK135,AN135-AK135)</f>
        <v>0.15972222222222221</v>
      </c>
      <c r="AP135" s="163">
        <f>IF(AM135&lt;AL135,(AM135+1)-AL135,AM135-AL135)</f>
        <v>0.13194444444444445</v>
      </c>
      <c r="AQ135" s="164">
        <f>IF(AP135&lt;&gt;0,1,"")</f>
        <v>1</v>
      </c>
      <c r="AR135" s="87">
        <f>IF(AK135&lt;&gt;0,AK135-(6/24)+1440,"")</f>
        <v>1439.8888888888889</v>
      </c>
      <c r="AS135" s="254">
        <v>0</v>
      </c>
      <c r="AT135" s="165"/>
      <c r="AU135" s="165"/>
      <c r="AV135" s="88">
        <v>21.8</v>
      </c>
      <c r="AW135" s="88">
        <v>9.4</v>
      </c>
      <c r="AX135" s="90" t="s">
        <v>509</v>
      </c>
      <c r="AY135" s="89">
        <f>AX135*0.0004536</f>
        <v>18.105897600000002</v>
      </c>
      <c r="AZ135" s="88"/>
      <c r="BA135" s="92"/>
      <c r="BB135" s="92"/>
      <c r="BC135" s="80"/>
      <c r="BD135" s="93"/>
      <c r="BE135" s="93"/>
      <c r="BF135" s="93"/>
      <c r="BG135" s="93"/>
      <c r="BH135" s="94"/>
      <c r="BI135" s="94"/>
      <c r="BJ135" s="94"/>
      <c r="BK135" s="95"/>
      <c r="BL135" s="96"/>
      <c r="BM135" s="96"/>
      <c r="BN135" s="96"/>
      <c r="BO135" s="97"/>
      <c r="BP135" s="98"/>
      <c r="BQ135" s="97"/>
      <c r="BR135" s="76"/>
      <c r="BS135" s="76"/>
      <c r="BT135" s="76"/>
      <c r="BU135" s="76"/>
      <c r="BV135" s="76"/>
      <c r="BW135" s="76"/>
      <c r="BX135" s="76"/>
      <c r="BY135" s="76"/>
      <c r="BZ135" s="76"/>
      <c r="CA135" s="76"/>
      <c r="CB135" s="76"/>
      <c r="CC135" s="76"/>
      <c r="CD135" s="212">
        <v>16.696999999999999</v>
      </c>
      <c r="CE135" s="76"/>
      <c r="CF135" s="166">
        <f>((CE135)*0.8)/1000</f>
        <v>0</v>
      </c>
      <c r="CG135" s="76"/>
      <c r="CH135" s="166">
        <f>(((CG135*3.8)*(0.8))/1000)</f>
        <v>0</v>
      </c>
      <c r="CI135" s="167">
        <f>IF(A135="","",IF(CF135=0,CH135,CF135))</f>
        <v>0</v>
      </c>
      <c r="CJ135" s="167">
        <f>IF(A135="","",(CK135/$AY$4))</f>
        <v>0</v>
      </c>
      <c r="CK135" s="167">
        <f>IF(A135="","",IF(CE135="",(CG135*$AY$4),CE135))</f>
        <v>0</v>
      </c>
      <c r="CL135" s="99">
        <f>CI135-AS135</f>
        <v>0</v>
      </c>
      <c r="CM135" s="166">
        <f>AV135-AW135</f>
        <v>12.4</v>
      </c>
      <c r="CN135" s="168" t="s">
        <v>301</v>
      </c>
      <c r="CO135" s="81"/>
      <c r="CP135" s="192"/>
      <c r="CQ135" s="192"/>
      <c r="CR135" s="169"/>
      <c r="CT135" s="83" t="s">
        <v>697</v>
      </c>
      <c r="CU135" s="76"/>
    </row>
    <row r="136" spans="1:99" s="1" customFormat="1" ht="13.8" hidden="1" thickBot="1" x14ac:dyDescent="0.3">
      <c r="A136" s="100"/>
      <c r="B136" s="76" t="str">
        <f t="shared" si="4"/>
        <v/>
      </c>
      <c r="C136" s="77"/>
      <c r="D136" s="83"/>
      <c r="E136" s="83"/>
      <c r="F136" s="83"/>
      <c r="G136" s="83"/>
      <c r="H136" s="76"/>
      <c r="I136" s="76"/>
      <c r="J136" s="156"/>
      <c r="K136" s="156"/>
      <c r="L136" s="156"/>
      <c r="M136" s="157"/>
      <c r="N136" s="156"/>
      <c r="O136" s="158"/>
      <c r="P136" s="159"/>
      <c r="Q136" s="157"/>
      <c r="R136" s="157"/>
      <c r="S136" s="159"/>
      <c r="T136" s="159"/>
      <c r="U136" s="159"/>
      <c r="V136" s="160"/>
      <c r="W136" s="160"/>
      <c r="X136" s="161"/>
      <c r="Y136" s="162"/>
      <c r="Z136" s="162"/>
      <c r="AA136" s="159"/>
      <c r="AB136" s="159"/>
      <c r="AC136" s="157"/>
      <c r="AD136" s="157"/>
      <c r="AE136" s="161"/>
      <c r="AF136" s="80">
        <v>3</v>
      </c>
      <c r="AG136" s="81"/>
      <c r="AH136" s="82"/>
      <c r="AI136" s="83"/>
      <c r="AJ136" s="83"/>
      <c r="AK136" s="84"/>
      <c r="AL136" s="84"/>
      <c r="AM136" s="84"/>
      <c r="AN136" s="84"/>
      <c r="AO136" s="243">
        <f>IF(AN136&lt;AK136,(AN136+1)-AK136,AN136-AK136)</f>
        <v>0</v>
      </c>
      <c r="AP136" s="163">
        <f>IF(AM136&lt;AL136,(AM136+1)-AL136,AM136-AL136)</f>
        <v>0</v>
      </c>
      <c r="AQ136" s="164" t="str">
        <f>IF(AP136&lt;&gt;0,1,"")</f>
        <v/>
      </c>
      <c r="AR136" s="87" t="str">
        <f>IF(AK136&lt;&gt;0,AK136-(6/24)+1440,"")</f>
        <v/>
      </c>
      <c r="AS136" s="88"/>
      <c r="AT136" s="89"/>
      <c r="AU136" s="89"/>
      <c r="AV136" s="88"/>
      <c r="AW136" s="88"/>
      <c r="AX136" s="90"/>
      <c r="AY136" s="89">
        <f>AX136*0.0004536</f>
        <v>0</v>
      </c>
      <c r="AZ136" s="88"/>
      <c r="BA136" s="92"/>
      <c r="BB136" s="92"/>
      <c r="BC136" s="80"/>
      <c r="BD136" s="93"/>
      <c r="BE136" s="93"/>
      <c r="BF136" s="93"/>
      <c r="BG136" s="93"/>
      <c r="BH136" s="94"/>
      <c r="BI136" s="94"/>
      <c r="BJ136" s="94"/>
      <c r="BK136" s="95"/>
      <c r="BL136" s="96"/>
      <c r="BM136" s="96"/>
      <c r="BN136" s="96"/>
      <c r="BO136" s="97"/>
      <c r="BP136" s="98"/>
      <c r="BQ136" s="97"/>
      <c r="BR136" s="76"/>
      <c r="BS136" s="76"/>
      <c r="BT136" s="76"/>
      <c r="BU136" s="76"/>
      <c r="BV136" s="76"/>
      <c r="BW136" s="76"/>
      <c r="BX136" s="76"/>
      <c r="BY136" s="76"/>
      <c r="BZ136" s="76"/>
      <c r="CA136" s="76"/>
      <c r="CB136" s="76"/>
      <c r="CC136" s="76"/>
      <c r="CD136" s="212"/>
      <c r="CE136" s="76"/>
      <c r="CF136" s="166">
        <f>((CE136)*0.8)/1000</f>
        <v>0</v>
      </c>
      <c r="CG136" s="76"/>
      <c r="CH136" s="166">
        <f>(((CG136*3.8)*(0.8))/1000)</f>
        <v>0</v>
      </c>
      <c r="CI136" s="167" t="str">
        <f>IF(A136="","",IF(CF136=0,CH136,CF136))</f>
        <v/>
      </c>
      <c r="CJ136" s="167" t="str">
        <f>IF(A136="","",(CK136/$AY$4))</f>
        <v/>
      </c>
      <c r="CK136" s="167" t="str">
        <f>IF(A136="","",IF(CE136="",(CG136*$AY$4),CE136))</f>
        <v/>
      </c>
      <c r="CL136" s="99"/>
      <c r="CM136" s="166">
        <f>AV136-AW136</f>
        <v>0</v>
      </c>
      <c r="CN136" s="168" t="s">
        <v>142</v>
      </c>
      <c r="CO136" s="81"/>
      <c r="CP136" s="192"/>
      <c r="CQ136" s="192"/>
      <c r="CR136" s="169"/>
      <c r="CT136" s="83"/>
      <c r="CU136" s="101"/>
    </row>
    <row r="137" spans="1:99" s="1" customFormat="1" ht="13.8" hidden="1" thickBot="1" x14ac:dyDescent="0.3">
      <c r="A137" s="100"/>
      <c r="B137" s="76" t="str">
        <f t="shared" si="4"/>
        <v/>
      </c>
      <c r="C137" s="77"/>
      <c r="D137" s="83"/>
      <c r="E137" s="83"/>
      <c r="F137" s="83"/>
      <c r="G137" s="83"/>
      <c r="H137" s="76"/>
      <c r="I137" s="76"/>
      <c r="J137" s="156"/>
      <c r="K137" s="156"/>
      <c r="L137" s="156"/>
      <c r="M137" s="157"/>
      <c r="N137" s="156"/>
      <c r="O137" s="158"/>
      <c r="P137" s="159"/>
      <c r="Q137" s="157"/>
      <c r="R137" s="157"/>
      <c r="S137" s="159"/>
      <c r="T137" s="159"/>
      <c r="U137" s="159"/>
      <c r="V137" s="160"/>
      <c r="W137" s="160"/>
      <c r="X137" s="161"/>
      <c r="Y137" s="162"/>
      <c r="Z137" s="162"/>
      <c r="AA137" s="159"/>
      <c r="AB137" s="159"/>
      <c r="AC137" s="157"/>
      <c r="AD137" s="157"/>
      <c r="AE137" s="161"/>
      <c r="AF137" s="102">
        <v>4</v>
      </c>
      <c r="AG137" s="103"/>
      <c r="AH137" s="104"/>
      <c r="AI137" s="107"/>
      <c r="AJ137" s="106"/>
      <c r="AK137" s="107"/>
      <c r="AL137" s="107"/>
      <c r="AM137" s="107"/>
      <c r="AN137" s="107"/>
      <c r="AO137" s="170">
        <f>IF(AN137&lt;AK137,(AN137+1)-AK137,AN137-AK137)</f>
        <v>0</v>
      </c>
      <c r="AP137" s="170">
        <f>IF(AM137&lt;AL137,(AM137+1)-AL137,AM137-AL137)</f>
        <v>0</v>
      </c>
      <c r="AQ137" s="171" t="str">
        <f>IF(AP137&lt;&gt;0,1,"")</f>
        <v/>
      </c>
      <c r="AR137" s="110" t="str">
        <f>IF(AK137&lt;&gt;0,AK137-(6/24)+1440,"")</f>
        <v/>
      </c>
      <c r="AS137" s="111"/>
      <c r="AT137" s="112"/>
      <c r="AU137" s="112"/>
      <c r="AV137" s="111"/>
      <c r="AW137" s="111"/>
      <c r="AX137" s="113"/>
      <c r="AY137" s="112">
        <f>AX137*0.0004536</f>
        <v>0</v>
      </c>
      <c r="AZ137" s="111"/>
      <c r="BA137" s="115"/>
      <c r="BB137" s="115"/>
      <c r="BC137" s="102"/>
      <c r="BD137" s="116"/>
      <c r="BE137" s="116"/>
      <c r="BF137" s="116"/>
      <c r="BG137" s="116"/>
      <c r="BH137" s="117"/>
      <c r="BI137" s="117"/>
      <c r="BJ137" s="117"/>
      <c r="BK137" s="118"/>
      <c r="BL137" s="119"/>
      <c r="BM137" s="119"/>
      <c r="BN137" s="119"/>
      <c r="BO137" s="120"/>
      <c r="BP137" s="121"/>
      <c r="BQ137" s="120"/>
      <c r="BR137" s="122"/>
      <c r="BS137" s="122"/>
      <c r="BT137" s="122"/>
      <c r="BU137" s="122"/>
      <c r="BV137" s="122"/>
      <c r="BW137" s="122"/>
      <c r="BX137" s="122"/>
      <c r="BY137" s="122"/>
      <c r="BZ137" s="122"/>
      <c r="CA137" s="122"/>
      <c r="CB137" s="122"/>
      <c r="CC137" s="122"/>
      <c r="CD137" s="213"/>
      <c r="CE137" s="122"/>
      <c r="CF137" s="172">
        <f>((CE137)*0.8)/1000</f>
        <v>0</v>
      </c>
      <c r="CG137" s="122"/>
      <c r="CH137" s="172">
        <f>(((CG137*3.8)*(0.8))/1000)</f>
        <v>0</v>
      </c>
      <c r="CI137" s="173" t="str">
        <f>IF(A137="","",IF(CF137=0,CH137,CF137))</f>
        <v/>
      </c>
      <c r="CJ137" s="173" t="str">
        <f>IF(A137="","",(CK137/$AY$4))</f>
        <v/>
      </c>
      <c r="CK137" s="173" t="str">
        <f>IF(A137="","",IF(CE137="",(CG137*$AY$4),CE137))</f>
        <v/>
      </c>
      <c r="CL137" s="123"/>
      <c r="CM137" s="172">
        <f>AV137-AW137</f>
        <v>0</v>
      </c>
      <c r="CN137" s="122"/>
      <c r="CO137" s="202"/>
      <c r="CP137" s="203"/>
      <c r="CQ137" s="203"/>
      <c r="CR137" s="204"/>
      <c r="CT137" s="76"/>
      <c r="CU137" s="76"/>
    </row>
    <row r="138" spans="1:99" s="1" customFormat="1" ht="13.8" hidden="1" thickBot="1" x14ac:dyDescent="0.3">
      <c r="A138" s="124"/>
      <c r="B138" s="125" t="str">
        <f t="shared" si="4"/>
        <v/>
      </c>
      <c r="C138" s="126"/>
      <c r="D138" s="127"/>
      <c r="E138" s="127"/>
      <c r="F138" s="127"/>
      <c r="G138" s="127"/>
      <c r="H138" s="127"/>
      <c r="I138" s="128"/>
      <c r="J138" s="174"/>
      <c r="K138" s="174"/>
      <c r="L138" s="174"/>
      <c r="M138" s="175"/>
      <c r="N138" s="174"/>
      <c r="O138" s="176"/>
      <c r="P138" s="177"/>
      <c r="Q138" s="175"/>
      <c r="R138" s="175"/>
      <c r="S138" s="177"/>
      <c r="T138" s="177"/>
      <c r="U138" s="177"/>
      <c r="V138" s="178"/>
      <c r="W138" s="178"/>
      <c r="X138" s="179"/>
      <c r="Y138" s="180"/>
      <c r="Z138" s="180"/>
      <c r="AA138" s="177"/>
      <c r="AB138" s="177"/>
      <c r="AC138" s="175"/>
      <c r="AD138" s="175"/>
      <c r="AE138" s="181"/>
      <c r="AF138" s="238" t="s">
        <v>141</v>
      </c>
      <c r="AG138" s="239"/>
      <c r="AH138" s="182"/>
      <c r="AI138" s="132"/>
      <c r="AJ138" s="132"/>
      <c r="AK138" s="132"/>
      <c r="AL138" s="132"/>
      <c r="AM138" s="132"/>
      <c r="AN138" s="133"/>
      <c r="AO138" s="133">
        <f>SUM(AO134:AO137)</f>
        <v>0.22916666666666666</v>
      </c>
      <c r="AP138" s="133">
        <f>SUM(AP134:AP137)</f>
        <v>0.1701388888888889</v>
      </c>
      <c r="AQ138" s="134">
        <f>SUM(AQ134:AQ137)</f>
        <v>2</v>
      </c>
      <c r="AR138" s="134"/>
      <c r="AS138" s="135"/>
      <c r="AT138" s="135"/>
      <c r="AU138" s="135"/>
      <c r="AV138" s="135"/>
      <c r="AW138" s="135"/>
      <c r="AX138" s="136"/>
      <c r="AY138" s="135"/>
      <c r="AZ138" s="183"/>
      <c r="BA138" s="184"/>
      <c r="BB138" s="184"/>
      <c r="BC138" s="185"/>
      <c r="BD138" s="185"/>
      <c r="BE138" s="185"/>
      <c r="BF138" s="186"/>
      <c r="BG138" s="186"/>
      <c r="BH138" s="186"/>
      <c r="BI138" s="186"/>
      <c r="BJ138" s="186"/>
      <c r="BK138" s="187"/>
      <c r="BL138" s="187"/>
      <c r="BM138" s="187"/>
      <c r="BN138" s="187"/>
      <c r="BO138" s="188"/>
      <c r="BP138" s="188"/>
      <c r="BQ138" s="188"/>
      <c r="BR138" s="189"/>
      <c r="BS138" s="189"/>
      <c r="BT138" s="189"/>
      <c r="BU138" s="189"/>
      <c r="BV138" s="189"/>
      <c r="BW138" s="189"/>
      <c r="BX138" s="189"/>
      <c r="BY138" s="189"/>
      <c r="BZ138" s="189"/>
      <c r="CA138" s="189"/>
      <c r="CB138" s="189"/>
      <c r="CC138" s="189"/>
      <c r="CD138" s="214"/>
      <c r="CE138" s="132"/>
      <c r="CF138" s="135"/>
      <c r="CG138" s="132"/>
      <c r="CH138" s="135">
        <f>SUM(CH134:CH137)</f>
        <v>0</v>
      </c>
      <c r="CI138" s="190">
        <f>SUM(CI134:CI137)</f>
        <v>16.8872</v>
      </c>
      <c r="CJ138" s="190">
        <f>SUM(CJ134:CJ137)</f>
        <v>5554.8906782996592</v>
      </c>
      <c r="CK138" s="190">
        <f>SUM(CK134:CK137)</f>
        <v>21109</v>
      </c>
      <c r="CL138" s="191"/>
      <c r="CM138" s="135">
        <f>SUM(CM134:CM137)</f>
        <v>16.799999999999997</v>
      </c>
      <c r="CN138" s="132"/>
      <c r="CO138" s="132"/>
      <c r="CP138" s="132"/>
      <c r="CQ138" s="132"/>
      <c r="CR138" s="141"/>
      <c r="CT138" s="214"/>
      <c r="CU138" s="214"/>
    </row>
    <row r="139" spans="1:99" s="1" customFormat="1" x14ac:dyDescent="0.25">
      <c r="A139" s="100">
        <v>7751</v>
      </c>
      <c r="B139" s="51" t="str">
        <f t="shared" si="4"/>
        <v>7751-301-1</v>
      </c>
      <c r="C139" s="52">
        <v>36</v>
      </c>
      <c r="D139" s="83" t="s">
        <v>309</v>
      </c>
      <c r="E139" s="83" t="s">
        <v>317</v>
      </c>
      <c r="F139" s="83"/>
      <c r="G139" s="83"/>
      <c r="H139" s="53"/>
      <c r="I139" s="70"/>
      <c r="J139" s="142"/>
      <c r="K139" s="142"/>
      <c r="L139" s="142"/>
      <c r="M139" s="143"/>
      <c r="N139" s="142"/>
      <c r="O139" s="144"/>
      <c r="P139" s="145"/>
      <c r="Q139" s="143"/>
      <c r="R139" s="143"/>
      <c r="S139" s="145"/>
      <c r="T139" s="145"/>
      <c r="U139" s="145"/>
      <c r="V139" s="146"/>
      <c r="W139" s="146"/>
      <c r="X139" s="147"/>
      <c r="Y139" s="146"/>
      <c r="Z139" s="146"/>
      <c r="AA139" s="145"/>
      <c r="AB139" s="145"/>
      <c r="AC139" s="143"/>
      <c r="AD139" s="143"/>
      <c r="AE139" s="147"/>
      <c r="AF139" s="56">
        <v>1</v>
      </c>
      <c r="AG139" s="81">
        <v>44330</v>
      </c>
      <c r="AH139" s="148" t="s">
        <v>329</v>
      </c>
      <c r="AI139" s="53" t="s">
        <v>244</v>
      </c>
      <c r="AJ139" s="53" t="s">
        <v>330</v>
      </c>
      <c r="AK139" s="149">
        <v>0.34027777777777773</v>
      </c>
      <c r="AL139" s="84">
        <v>0.3576388888888889</v>
      </c>
      <c r="AM139" s="84">
        <v>0.46875</v>
      </c>
      <c r="AN139" s="149">
        <v>0.47222222222222227</v>
      </c>
      <c r="AO139" s="150">
        <f>IF(AN139&lt;AK139,(AN139+1)-AK139,AN139-AK139)</f>
        <v>0.13194444444444453</v>
      </c>
      <c r="AP139" s="150">
        <f>IF(AM139&lt;AL139,(AM139+1)-AL139,AM139-AL139)</f>
        <v>0.1111111111111111</v>
      </c>
      <c r="AQ139" s="151">
        <f>IF(AP139&lt;&gt;0,1,"")</f>
        <v>1</v>
      </c>
      <c r="AR139" s="63">
        <f>IF(AK139&lt;&gt;0,AK139-(6/24)+1440,"")</f>
        <v>1440.0902777777778</v>
      </c>
      <c r="AS139" s="66">
        <v>13.5</v>
      </c>
      <c r="AT139" s="152"/>
      <c r="AU139" s="152"/>
      <c r="AV139" s="66">
        <v>23</v>
      </c>
      <c r="AW139" s="88">
        <v>9.6</v>
      </c>
      <c r="AX139" s="51">
        <v>92791</v>
      </c>
      <c r="AY139" s="65">
        <f>AX139*0.0004536</f>
        <v>42.089997600000004</v>
      </c>
      <c r="AZ139" s="66"/>
      <c r="BA139" s="68"/>
      <c r="BB139" s="68"/>
      <c r="BC139" s="69"/>
      <c r="BD139" s="70"/>
      <c r="BE139" s="70"/>
      <c r="BF139" s="70"/>
      <c r="BG139" s="70"/>
      <c r="BH139" s="71"/>
      <c r="BI139" s="71"/>
      <c r="BJ139" s="71"/>
      <c r="BK139" s="72"/>
      <c r="BL139" s="73"/>
      <c r="BM139" s="73"/>
      <c r="BN139" s="73"/>
      <c r="BO139" s="74"/>
      <c r="BP139" s="75"/>
      <c r="BQ139" s="74"/>
      <c r="BR139" s="51"/>
      <c r="BS139" s="51"/>
      <c r="BT139" s="51"/>
      <c r="BU139" s="51"/>
      <c r="BV139" s="51"/>
      <c r="BW139" s="51"/>
      <c r="BX139" s="51"/>
      <c r="BY139" s="51"/>
      <c r="BZ139" s="51"/>
      <c r="CA139" s="51"/>
      <c r="CB139" s="51"/>
      <c r="CC139" s="51"/>
      <c r="CD139" s="215">
        <v>39.302</v>
      </c>
      <c r="CE139" s="51"/>
      <c r="CF139" s="153">
        <f>((CE139)*0.8)/1000</f>
        <v>0</v>
      </c>
      <c r="CG139" s="51">
        <v>4437</v>
      </c>
      <c r="CH139" s="153">
        <f>(((CG139*3.8)*(0.8))/1000)</f>
        <v>13.488479999999999</v>
      </c>
      <c r="CI139" s="154">
        <f>IF(A139="","",IF(CF139=0,CH139,CF139))</f>
        <v>13.488479999999999</v>
      </c>
      <c r="CJ139" s="154">
        <f>IF(A139="","",(CK139/$AY$4))</f>
        <v>4437</v>
      </c>
      <c r="CK139" s="154">
        <f>IF(A139="","",IF(CE139="",(CG139*$AY$4),CE139))</f>
        <v>16860.931821014583</v>
      </c>
      <c r="CL139" s="242">
        <f>CI139-AS139</f>
        <v>-1.1520000000000863E-2</v>
      </c>
      <c r="CM139" s="153">
        <f>AV139-AW139</f>
        <v>13.4</v>
      </c>
      <c r="CN139" s="155" t="s">
        <v>503</v>
      </c>
      <c r="CO139" s="199"/>
      <c r="CP139" s="200"/>
      <c r="CQ139" s="200"/>
      <c r="CR139" s="201"/>
      <c r="CT139" s="228" t="s">
        <v>697</v>
      </c>
      <c r="CU139" s="228"/>
    </row>
    <row r="140" spans="1:99" s="1" customFormat="1" ht="13.8" thickBot="1" x14ac:dyDescent="0.3">
      <c r="A140" s="100">
        <v>7751</v>
      </c>
      <c r="B140" s="76" t="str">
        <f t="shared" si="4"/>
        <v>7751-301-2</v>
      </c>
      <c r="C140" s="77">
        <v>36</v>
      </c>
      <c r="D140" s="83" t="s">
        <v>309</v>
      </c>
      <c r="E140" s="83" t="s">
        <v>317</v>
      </c>
      <c r="F140" s="83"/>
      <c r="G140" s="83"/>
      <c r="H140" s="76"/>
      <c r="I140" s="76"/>
      <c r="J140" s="156"/>
      <c r="K140" s="156"/>
      <c r="L140" s="156"/>
      <c r="M140" s="157"/>
      <c r="N140" s="156"/>
      <c r="O140" s="158"/>
      <c r="P140" s="159"/>
      <c r="Q140" s="157"/>
      <c r="R140" s="157"/>
      <c r="S140" s="159"/>
      <c r="T140" s="159"/>
      <c r="U140" s="159"/>
      <c r="V140" s="160"/>
      <c r="W140" s="160"/>
      <c r="X140" s="161"/>
      <c r="Y140" s="162"/>
      <c r="Z140" s="162"/>
      <c r="AA140" s="159"/>
      <c r="AB140" s="159"/>
      <c r="AC140" s="157"/>
      <c r="AD140" s="157"/>
      <c r="AE140" s="161"/>
      <c r="AF140" s="80">
        <v>2</v>
      </c>
      <c r="AG140" s="81">
        <v>44330</v>
      </c>
      <c r="AH140" s="82" t="s">
        <v>329</v>
      </c>
      <c r="AI140" s="83" t="s">
        <v>330</v>
      </c>
      <c r="AJ140" s="83" t="s">
        <v>209</v>
      </c>
      <c r="AK140" s="84">
        <v>0.5</v>
      </c>
      <c r="AL140" s="84">
        <v>0.51388888888888895</v>
      </c>
      <c r="AM140" s="84">
        <v>0.55208333333333337</v>
      </c>
      <c r="AN140" s="84">
        <v>0.55555555555555558</v>
      </c>
      <c r="AO140" s="163">
        <f>IF(AN140&lt;AK140,(AN140+1)-AK140,AN140-AK140)</f>
        <v>5.555555555555558E-2</v>
      </c>
      <c r="AP140" s="163">
        <f>IF(AM140&lt;AL140,(AM140+1)-AL140,AM140-AL140)</f>
        <v>3.819444444444442E-2</v>
      </c>
      <c r="AQ140" s="164">
        <f>IF(AP140&lt;&gt;0,1,"")</f>
        <v>1</v>
      </c>
      <c r="AR140" s="87">
        <f>IF(AK140&lt;&gt;0,AK140-(6/24)+1440,"")</f>
        <v>1440.25</v>
      </c>
      <c r="AS140" s="88">
        <v>1.6</v>
      </c>
      <c r="AT140" s="165"/>
      <c r="AU140" s="165"/>
      <c r="AV140" s="88">
        <v>11.1</v>
      </c>
      <c r="AW140" s="88">
        <v>6.9</v>
      </c>
      <c r="AX140" s="90" t="s">
        <v>502</v>
      </c>
      <c r="AY140" s="89">
        <f>AX140*0.0004536</f>
        <v>23.7541248</v>
      </c>
      <c r="AZ140" s="88"/>
      <c r="BA140" s="92"/>
      <c r="BB140" s="92"/>
      <c r="BC140" s="80"/>
      <c r="BD140" s="93"/>
      <c r="BE140" s="93"/>
      <c r="BF140" s="93"/>
      <c r="BG140" s="93"/>
      <c r="BH140" s="94"/>
      <c r="BI140" s="94"/>
      <c r="BJ140" s="94"/>
      <c r="BK140" s="95"/>
      <c r="BL140" s="96"/>
      <c r="BM140" s="96"/>
      <c r="BN140" s="96"/>
      <c r="BO140" s="97"/>
      <c r="BP140" s="98"/>
      <c r="BQ140" s="97"/>
      <c r="BR140" s="76"/>
      <c r="BS140" s="76"/>
      <c r="BT140" s="76"/>
      <c r="BU140" s="76"/>
      <c r="BV140" s="76"/>
      <c r="BW140" s="76"/>
      <c r="BX140" s="76"/>
      <c r="BY140" s="76"/>
      <c r="BZ140" s="76"/>
      <c r="CA140" s="76"/>
      <c r="CB140" s="76"/>
      <c r="CC140" s="76"/>
      <c r="CD140" s="275">
        <v>23.754000000000001</v>
      </c>
      <c r="CE140" s="76">
        <v>2002</v>
      </c>
      <c r="CF140" s="166">
        <f>((CE140)*0.8)/1000</f>
        <v>1.6016000000000001</v>
      </c>
      <c r="CG140" s="76"/>
      <c r="CH140" s="166">
        <f>(((CG140*3.8)*(0.8))/1000)</f>
        <v>0</v>
      </c>
      <c r="CI140" s="167">
        <f>IF(A140="","",IF(CF140=0,CH140,CF140))</f>
        <v>1.6016000000000001</v>
      </c>
      <c r="CJ140" s="167">
        <f>IF(A140="","",(CK140/$AY$4))</f>
        <v>526.83173707688275</v>
      </c>
      <c r="CK140" s="167">
        <f>IF(A140="","",IF(CE140="",(CG140*$AY$4),CE140))</f>
        <v>2002</v>
      </c>
      <c r="CL140" s="99">
        <f>CI140-AS140</f>
        <v>1.6000000000000458E-3</v>
      </c>
      <c r="CM140" s="166">
        <f>AV140-AW140</f>
        <v>4.1999999999999993</v>
      </c>
      <c r="CN140" s="168"/>
      <c r="CO140" s="81">
        <v>44330</v>
      </c>
      <c r="CP140" s="192">
        <v>0.34722222222222227</v>
      </c>
      <c r="CQ140" s="192">
        <v>0.375</v>
      </c>
      <c r="CR140" s="169" t="s">
        <v>522</v>
      </c>
      <c r="CT140" s="83" t="s">
        <v>697</v>
      </c>
      <c r="CU140" s="76"/>
    </row>
    <row r="141" spans="1:99" s="1" customFormat="1" ht="13.8" hidden="1" thickBot="1" x14ac:dyDescent="0.3">
      <c r="A141" s="100"/>
      <c r="B141" s="76" t="str">
        <f t="shared" si="4"/>
        <v/>
      </c>
      <c r="C141" s="77"/>
      <c r="D141" s="83"/>
      <c r="E141" s="83"/>
      <c r="F141" s="83"/>
      <c r="G141" s="83"/>
      <c r="H141" s="76"/>
      <c r="I141" s="76"/>
      <c r="J141" s="156"/>
      <c r="K141" s="156"/>
      <c r="L141" s="156"/>
      <c r="M141" s="157"/>
      <c r="N141" s="156"/>
      <c r="O141" s="158"/>
      <c r="P141" s="159"/>
      <c r="Q141" s="157"/>
      <c r="R141" s="157"/>
      <c r="S141" s="159"/>
      <c r="T141" s="159"/>
      <c r="U141" s="159"/>
      <c r="V141" s="160"/>
      <c r="W141" s="160"/>
      <c r="X141" s="161"/>
      <c r="Y141" s="162"/>
      <c r="Z141" s="162"/>
      <c r="AA141" s="159"/>
      <c r="AB141" s="159"/>
      <c r="AC141" s="157"/>
      <c r="AD141" s="157"/>
      <c r="AE141" s="161"/>
      <c r="AF141" s="80">
        <v>3</v>
      </c>
      <c r="AG141" s="81"/>
      <c r="AH141" s="82"/>
      <c r="AI141" s="83"/>
      <c r="AJ141" s="83"/>
      <c r="AK141" s="84"/>
      <c r="AL141" s="84"/>
      <c r="AM141" s="84"/>
      <c r="AN141" s="84"/>
      <c r="AO141" s="243">
        <f>IF(AN141&lt;AK141,(AN141+1)-AK141,AN141-AK141)</f>
        <v>0</v>
      </c>
      <c r="AP141" s="163">
        <f>IF(AM141&lt;AL141,(AM141+1)-AL141,AM141-AL141)</f>
        <v>0</v>
      </c>
      <c r="AQ141" s="164" t="str">
        <f>IF(AP141&lt;&gt;0,1,"")</f>
        <v/>
      </c>
      <c r="AR141" s="87" t="str">
        <f>IF(AK141&lt;&gt;0,AK141-(6/24)+1440,"")</f>
        <v/>
      </c>
      <c r="AS141" s="88"/>
      <c r="AT141" s="89"/>
      <c r="AU141" s="89"/>
      <c r="AV141" s="88"/>
      <c r="AW141" s="88"/>
      <c r="AX141" s="90"/>
      <c r="AY141" s="89">
        <f>AX141*0.0004536</f>
        <v>0</v>
      </c>
      <c r="AZ141" s="88"/>
      <c r="BA141" s="92"/>
      <c r="BB141" s="92"/>
      <c r="BC141" s="80"/>
      <c r="BD141" s="93"/>
      <c r="BE141" s="93"/>
      <c r="BF141" s="93"/>
      <c r="BG141" s="93"/>
      <c r="BH141" s="94"/>
      <c r="BI141" s="94"/>
      <c r="BJ141" s="94"/>
      <c r="BK141" s="95"/>
      <c r="BL141" s="96"/>
      <c r="BM141" s="96"/>
      <c r="BN141" s="96"/>
      <c r="BO141" s="97"/>
      <c r="BP141" s="98"/>
      <c r="BQ141" s="97"/>
      <c r="BR141" s="76"/>
      <c r="BS141" s="76"/>
      <c r="BT141" s="76"/>
      <c r="BU141" s="76"/>
      <c r="BV141" s="76"/>
      <c r="BW141" s="76"/>
      <c r="BX141" s="76"/>
      <c r="BY141" s="76"/>
      <c r="BZ141" s="76"/>
      <c r="CA141" s="76"/>
      <c r="CB141" s="76"/>
      <c r="CC141" s="76"/>
      <c r="CD141" s="212"/>
      <c r="CE141" s="76"/>
      <c r="CF141" s="166">
        <f>((CE141)*0.8)/1000</f>
        <v>0</v>
      </c>
      <c r="CG141" s="76"/>
      <c r="CH141" s="166">
        <f>(((CG141*3.8)*(0.8))/1000)</f>
        <v>0</v>
      </c>
      <c r="CI141" s="167" t="str">
        <f>IF(A141="","",IF(CF141=0,CH141,CF141))</f>
        <v/>
      </c>
      <c r="CJ141" s="167" t="str">
        <f>IF(A141="","",(CK141/$AY$4))</f>
        <v/>
      </c>
      <c r="CK141" s="167" t="str">
        <f>IF(A141="","",IF(CE141="",(CG141*$AY$4),CE141))</f>
        <v/>
      </c>
      <c r="CL141" s="99"/>
      <c r="CM141" s="166">
        <f>AV141-AW141</f>
        <v>0</v>
      </c>
      <c r="CN141" s="168"/>
      <c r="CO141" s="81"/>
      <c r="CP141" s="192"/>
      <c r="CQ141" s="192"/>
      <c r="CR141" s="169"/>
      <c r="CT141" s="83"/>
      <c r="CU141" s="101"/>
    </row>
    <row r="142" spans="1:99" s="1" customFormat="1" ht="13.8" hidden="1" thickBot="1" x14ac:dyDescent="0.3">
      <c r="A142" s="100"/>
      <c r="B142" s="76" t="str">
        <f t="shared" si="4"/>
        <v/>
      </c>
      <c r="C142" s="77"/>
      <c r="D142" s="83"/>
      <c r="E142" s="83"/>
      <c r="F142" s="83"/>
      <c r="G142" s="83"/>
      <c r="H142" s="76"/>
      <c r="I142" s="76"/>
      <c r="J142" s="156"/>
      <c r="K142" s="156"/>
      <c r="L142" s="156"/>
      <c r="M142" s="157"/>
      <c r="N142" s="156"/>
      <c r="O142" s="158"/>
      <c r="P142" s="159"/>
      <c r="Q142" s="157"/>
      <c r="R142" s="157"/>
      <c r="S142" s="159"/>
      <c r="T142" s="159"/>
      <c r="U142" s="159"/>
      <c r="V142" s="160"/>
      <c r="W142" s="160"/>
      <c r="X142" s="161"/>
      <c r="Y142" s="162"/>
      <c r="Z142" s="162"/>
      <c r="AA142" s="159"/>
      <c r="AB142" s="159"/>
      <c r="AC142" s="157"/>
      <c r="AD142" s="157"/>
      <c r="AE142" s="161"/>
      <c r="AF142" s="102">
        <v>4</v>
      </c>
      <c r="AG142" s="103"/>
      <c r="AH142" s="104"/>
      <c r="AI142" s="107"/>
      <c r="AJ142" s="106"/>
      <c r="AK142" s="107"/>
      <c r="AL142" s="107"/>
      <c r="AM142" s="107"/>
      <c r="AN142" s="107"/>
      <c r="AO142" s="170">
        <f>IF(AN142&lt;AK142,(AN142+1)-AK142,AN142-AK142)</f>
        <v>0</v>
      </c>
      <c r="AP142" s="170">
        <f>IF(AM142&lt;AL142,(AM142+1)-AL142,AM142-AL142)</f>
        <v>0</v>
      </c>
      <c r="AQ142" s="171" t="str">
        <f>IF(AP142&lt;&gt;0,1,"")</f>
        <v/>
      </c>
      <c r="AR142" s="110" t="str">
        <f>IF(AK142&lt;&gt;0,AK142-(6/24)+1440,"")</f>
        <v/>
      </c>
      <c r="AS142" s="111"/>
      <c r="AT142" s="112"/>
      <c r="AU142" s="112"/>
      <c r="AV142" s="111"/>
      <c r="AW142" s="111"/>
      <c r="AX142" s="113"/>
      <c r="AY142" s="112">
        <f>AX142*0.0004536</f>
        <v>0</v>
      </c>
      <c r="AZ142" s="111"/>
      <c r="BA142" s="115"/>
      <c r="BB142" s="115"/>
      <c r="BC142" s="102"/>
      <c r="BD142" s="116"/>
      <c r="BE142" s="116"/>
      <c r="BF142" s="116"/>
      <c r="BG142" s="116"/>
      <c r="BH142" s="117"/>
      <c r="BI142" s="117"/>
      <c r="BJ142" s="117"/>
      <c r="BK142" s="118"/>
      <c r="BL142" s="119"/>
      <c r="BM142" s="119"/>
      <c r="BN142" s="119"/>
      <c r="BO142" s="120"/>
      <c r="BP142" s="121"/>
      <c r="BQ142" s="120"/>
      <c r="BR142" s="122"/>
      <c r="BS142" s="122"/>
      <c r="BT142" s="122"/>
      <c r="BU142" s="122"/>
      <c r="BV142" s="122"/>
      <c r="BW142" s="122"/>
      <c r="BX142" s="122"/>
      <c r="BY142" s="122"/>
      <c r="BZ142" s="122"/>
      <c r="CA142" s="122"/>
      <c r="CB142" s="122"/>
      <c r="CC142" s="122"/>
      <c r="CD142" s="213"/>
      <c r="CE142" s="122"/>
      <c r="CF142" s="172">
        <f>((CE142)*0.8)/1000</f>
        <v>0</v>
      </c>
      <c r="CG142" s="122"/>
      <c r="CH142" s="172">
        <f>(((CG142*3.8)*(0.8))/1000)</f>
        <v>0</v>
      </c>
      <c r="CI142" s="173" t="str">
        <f>IF(A142="","",IF(CF142=0,CH142,CF142))</f>
        <v/>
      </c>
      <c r="CJ142" s="173" t="str">
        <f>IF(A142="","",(CK142/$AY$4))</f>
        <v/>
      </c>
      <c r="CK142" s="173" t="str">
        <f>IF(A142="","",IF(CE142="",(CG142*$AY$4),CE142))</f>
        <v/>
      </c>
      <c r="CL142" s="123"/>
      <c r="CM142" s="172">
        <f>AV142-AW142</f>
        <v>0</v>
      </c>
      <c r="CN142" s="122"/>
      <c r="CO142" s="202"/>
      <c r="CP142" s="203"/>
      <c r="CQ142" s="203"/>
      <c r="CR142" s="204"/>
      <c r="CT142" s="76"/>
      <c r="CU142" s="76"/>
    </row>
    <row r="143" spans="1:99" s="1" customFormat="1" ht="13.8" hidden="1" thickBot="1" x14ac:dyDescent="0.3">
      <c r="A143" s="124"/>
      <c r="B143" s="125" t="str">
        <f t="shared" si="4"/>
        <v/>
      </c>
      <c r="C143" s="126"/>
      <c r="D143" s="127"/>
      <c r="E143" s="127"/>
      <c r="F143" s="127"/>
      <c r="G143" s="127"/>
      <c r="H143" s="127"/>
      <c r="I143" s="128"/>
      <c r="J143" s="174"/>
      <c r="K143" s="174"/>
      <c r="L143" s="174"/>
      <c r="M143" s="175"/>
      <c r="N143" s="174"/>
      <c r="O143" s="176"/>
      <c r="P143" s="177"/>
      <c r="Q143" s="175"/>
      <c r="R143" s="175"/>
      <c r="S143" s="177"/>
      <c r="T143" s="177"/>
      <c r="U143" s="177"/>
      <c r="V143" s="178"/>
      <c r="W143" s="178"/>
      <c r="X143" s="179"/>
      <c r="Y143" s="180"/>
      <c r="Z143" s="180"/>
      <c r="AA143" s="177"/>
      <c r="AB143" s="177"/>
      <c r="AC143" s="175"/>
      <c r="AD143" s="175"/>
      <c r="AE143" s="181"/>
      <c r="AF143" s="238" t="s">
        <v>141</v>
      </c>
      <c r="AG143" s="239"/>
      <c r="AH143" s="182"/>
      <c r="AI143" s="132"/>
      <c r="AJ143" s="132"/>
      <c r="AK143" s="132"/>
      <c r="AL143" s="132"/>
      <c r="AM143" s="132"/>
      <c r="AN143" s="133"/>
      <c r="AO143" s="133">
        <f>SUM(AO139:AO142)</f>
        <v>0.18750000000000011</v>
      </c>
      <c r="AP143" s="133">
        <f>SUM(AP139:AP142)</f>
        <v>0.14930555555555552</v>
      </c>
      <c r="AQ143" s="134">
        <f>SUM(AQ139:AQ142)</f>
        <v>2</v>
      </c>
      <c r="AR143" s="134"/>
      <c r="AS143" s="135"/>
      <c r="AT143" s="135"/>
      <c r="AU143" s="135"/>
      <c r="AV143" s="135"/>
      <c r="AW143" s="135"/>
      <c r="AX143" s="136"/>
      <c r="AY143" s="135"/>
      <c r="AZ143" s="183"/>
      <c r="BA143" s="184"/>
      <c r="BB143" s="184"/>
      <c r="BC143" s="185"/>
      <c r="BD143" s="185"/>
      <c r="BE143" s="185"/>
      <c r="BF143" s="186"/>
      <c r="BG143" s="186"/>
      <c r="BH143" s="186"/>
      <c r="BI143" s="186"/>
      <c r="BJ143" s="186"/>
      <c r="BK143" s="187"/>
      <c r="BL143" s="187"/>
      <c r="BM143" s="187"/>
      <c r="BN143" s="187"/>
      <c r="BO143" s="188"/>
      <c r="BP143" s="188"/>
      <c r="BQ143" s="188"/>
      <c r="BR143" s="189"/>
      <c r="BS143" s="189"/>
      <c r="BT143" s="189"/>
      <c r="BU143" s="189"/>
      <c r="BV143" s="189"/>
      <c r="BW143" s="189"/>
      <c r="BX143" s="189"/>
      <c r="BY143" s="189"/>
      <c r="BZ143" s="189"/>
      <c r="CA143" s="189"/>
      <c r="CB143" s="189"/>
      <c r="CC143" s="189"/>
      <c r="CD143" s="214"/>
      <c r="CE143" s="132"/>
      <c r="CF143" s="135"/>
      <c r="CG143" s="132"/>
      <c r="CH143" s="135">
        <f>SUM(CH139:CH142)</f>
        <v>13.488479999999999</v>
      </c>
      <c r="CI143" s="190">
        <f>SUM(CI139:CI142)</f>
        <v>15.090079999999999</v>
      </c>
      <c r="CJ143" s="190">
        <f>SUM(CJ139:CJ142)</f>
        <v>4963.8317370768827</v>
      </c>
      <c r="CK143" s="190">
        <f>SUM(CK139:CK142)</f>
        <v>18862.931821014583</v>
      </c>
      <c r="CL143" s="191"/>
      <c r="CM143" s="135">
        <f>SUM(CM139:CM142)</f>
        <v>17.600000000000001</v>
      </c>
      <c r="CN143" s="132"/>
      <c r="CO143" s="132"/>
      <c r="CP143" s="132"/>
      <c r="CQ143" s="132"/>
      <c r="CR143" s="141"/>
      <c r="CT143" s="214"/>
      <c r="CU143" s="214"/>
    </row>
    <row r="144" spans="1:99" s="1" customFormat="1" x14ac:dyDescent="0.25">
      <c r="A144" s="100">
        <v>7752</v>
      </c>
      <c r="B144" s="51" t="str">
        <f t="shared" si="4"/>
        <v>7752-300-1</v>
      </c>
      <c r="C144" s="52">
        <v>39</v>
      </c>
      <c r="D144" s="83" t="s">
        <v>240</v>
      </c>
      <c r="E144" s="83" t="s">
        <v>498</v>
      </c>
      <c r="F144" s="83" t="s">
        <v>541</v>
      </c>
      <c r="G144" s="83" t="s">
        <v>213</v>
      </c>
      <c r="H144" s="53" t="s">
        <v>220</v>
      </c>
      <c r="I144" s="70"/>
      <c r="J144" s="142"/>
      <c r="K144" s="142"/>
      <c r="L144" s="142"/>
      <c r="M144" s="143"/>
      <c r="N144" s="142"/>
      <c r="O144" s="144"/>
      <c r="P144" s="145"/>
      <c r="Q144" s="143"/>
      <c r="R144" s="143"/>
      <c r="S144" s="145"/>
      <c r="T144" s="145"/>
      <c r="U144" s="145"/>
      <c r="V144" s="146"/>
      <c r="W144" s="146"/>
      <c r="X144" s="147"/>
      <c r="Y144" s="146"/>
      <c r="Z144" s="146"/>
      <c r="AA144" s="145"/>
      <c r="AB144" s="145"/>
      <c r="AC144" s="143"/>
      <c r="AD144" s="143"/>
      <c r="AE144" s="147"/>
      <c r="AF144" s="56">
        <v>1</v>
      </c>
      <c r="AG144" s="81">
        <v>44331</v>
      </c>
      <c r="AH144" s="148" t="s">
        <v>272</v>
      </c>
      <c r="AI144" s="53" t="s">
        <v>209</v>
      </c>
      <c r="AJ144" s="53" t="s">
        <v>330</v>
      </c>
      <c r="AK144" s="149">
        <v>1.0416666666666666E-2</v>
      </c>
      <c r="AL144" s="84">
        <v>3.125E-2</v>
      </c>
      <c r="AM144" s="84">
        <v>6.9444444444444434E-2</v>
      </c>
      <c r="AN144" s="149">
        <v>7.6388888888888895E-2</v>
      </c>
      <c r="AO144" s="150">
        <f>IF(AN144&lt;AK144,(AN144+1)-AK144,AN144-AK144)</f>
        <v>6.5972222222222224E-2</v>
      </c>
      <c r="AP144" s="150">
        <f>IF(AM144&lt;AL144,(AM144+1)-AL144,AM144-AL144)</f>
        <v>3.8194444444444434E-2</v>
      </c>
      <c r="AQ144" s="151">
        <f>IF(AP144&lt;&gt;0,1,"")</f>
        <v>1</v>
      </c>
      <c r="AR144" s="63">
        <f>IF(AK144&lt;&gt;0,AK144-(6/24)+1440,"")</f>
        <v>1439.7604166666667</v>
      </c>
      <c r="AS144" s="66">
        <v>20.100000000000001</v>
      </c>
      <c r="AT144" s="152"/>
      <c r="AU144" s="152"/>
      <c r="AV144" s="66">
        <v>26.7</v>
      </c>
      <c r="AW144" s="88">
        <v>21.7</v>
      </c>
      <c r="AX144" s="51">
        <v>24197</v>
      </c>
      <c r="AY144" s="65">
        <f>AX144*0.0004536</f>
        <v>10.975759200000001</v>
      </c>
      <c r="AZ144" s="66"/>
      <c r="BA144" s="68"/>
      <c r="BB144" s="68"/>
      <c r="BC144" s="69"/>
      <c r="BD144" s="70"/>
      <c r="BE144" s="70"/>
      <c r="BF144" s="70"/>
      <c r="BG144" s="70"/>
      <c r="BH144" s="71"/>
      <c r="BI144" s="71"/>
      <c r="BJ144" s="71"/>
      <c r="BK144" s="72"/>
      <c r="BL144" s="73"/>
      <c r="BM144" s="73"/>
      <c r="BN144" s="73"/>
      <c r="BO144" s="74"/>
      <c r="BP144" s="75"/>
      <c r="BQ144" s="74"/>
      <c r="BR144" s="51"/>
      <c r="BS144" s="51"/>
      <c r="BT144" s="51"/>
      <c r="BU144" s="51"/>
      <c r="BV144" s="51"/>
      <c r="BW144" s="51"/>
      <c r="BX144" s="51"/>
      <c r="BY144" s="51"/>
      <c r="BZ144" s="51"/>
      <c r="CA144" s="51"/>
      <c r="CB144" s="51"/>
      <c r="CC144" s="51"/>
      <c r="CD144" s="215">
        <v>9.1289999999999996</v>
      </c>
      <c r="CE144" s="51">
        <v>25149</v>
      </c>
      <c r="CF144" s="153">
        <f>((CE144)*0.8)/1000</f>
        <v>20.119199999999999</v>
      </c>
      <c r="CG144" s="51"/>
      <c r="CH144" s="153">
        <f>(((CG144*3.8)*(0.8))/1000)</f>
        <v>0</v>
      </c>
      <c r="CI144" s="154">
        <f>IF(A144="","",IF(CF144=0,CH144,CF144))</f>
        <v>20.119199999999999</v>
      </c>
      <c r="CJ144" s="154">
        <f>IF(A144="","",(CK144/$AY$4))</f>
        <v>6618.027650223039</v>
      </c>
      <c r="CK144" s="154">
        <f>IF(A144="","",IF(CE144="",(CG144*$AY$4),CE144))</f>
        <v>25149</v>
      </c>
      <c r="CL144" s="242">
        <f>CI144-AS144</f>
        <v>1.9199999999997885E-2</v>
      </c>
      <c r="CM144" s="153">
        <f>AV144-AW144</f>
        <v>5</v>
      </c>
      <c r="CN144" s="155" t="s">
        <v>142</v>
      </c>
      <c r="CO144" s="199">
        <v>44330</v>
      </c>
      <c r="CP144" s="200">
        <v>0.71180555555555547</v>
      </c>
      <c r="CQ144" s="200">
        <v>0.80208333333333337</v>
      </c>
      <c r="CR144" s="201" t="s">
        <v>523</v>
      </c>
      <c r="CT144" s="263" t="s">
        <v>697</v>
      </c>
      <c r="CU144" s="228"/>
    </row>
    <row r="145" spans="1:99" s="1" customFormat="1" ht="13.8" thickBot="1" x14ac:dyDescent="0.3">
      <c r="A145" s="100">
        <v>7752</v>
      </c>
      <c r="B145" s="76" t="str">
        <f t="shared" si="4"/>
        <v>7752-1300-2</v>
      </c>
      <c r="C145" s="77">
        <v>39</v>
      </c>
      <c r="D145" s="83" t="s">
        <v>240</v>
      </c>
      <c r="E145" s="83" t="s">
        <v>498</v>
      </c>
      <c r="F145" s="83" t="s">
        <v>541</v>
      </c>
      <c r="G145" s="83" t="s">
        <v>213</v>
      </c>
      <c r="H145" s="76" t="s">
        <v>220</v>
      </c>
      <c r="I145" s="76"/>
      <c r="J145" s="156"/>
      <c r="K145" s="156"/>
      <c r="L145" s="156"/>
      <c r="M145" s="157"/>
      <c r="N145" s="156"/>
      <c r="O145" s="158"/>
      <c r="P145" s="159"/>
      <c r="Q145" s="157"/>
      <c r="R145" s="157"/>
      <c r="S145" s="159"/>
      <c r="T145" s="159"/>
      <c r="U145" s="159"/>
      <c r="V145" s="160"/>
      <c r="W145" s="160"/>
      <c r="X145" s="161"/>
      <c r="Y145" s="162"/>
      <c r="Z145" s="162"/>
      <c r="AA145" s="159"/>
      <c r="AB145" s="159"/>
      <c r="AC145" s="157"/>
      <c r="AD145" s="157"/>
      <c r="AE145" s="161"/>
      <c r="AF145" s="80">
        <v>2</v>
      </c>
      <c r="AG145" s="81">
        <v>44331</v>
      </c>
      <c r="AH145" s="82" t="s">
        <v>372</v>
      </c>
      <c r="AI145" s="83" t="s">
        <v>330</v>
      </c>
      <c r="AJ145" s="83" t="s">
        <v>244</v>
      </c>
      <c r="AK145" s="84">
        <v>9.375E-2</v>
      </c>
      <c r="AL145" s="84">
        <v>0.1111111111111111</v>
      </c>
      <c r="AM145" s="84">
        <v>0.23958333333333334</v>
      </c>
      <c r="AN145" s="84">
        <v>0.25</v>
      </c>
      <c r="AO145" s="163">
        <f>IF(AN145&lt;AK145,(AN145+1)-AK145,AN145-AK145)</f>
        <v>0.15625</v>
      </c>
      <c r="AP145" s="163">
        <f>IF(AM145&lt;AL145,(AM145+1)-AL145,AM145-AL145)</f>
        <v>0.12847222222222224</v>
      </c>
      <c r="AQ145" s="164">
        <f>IF(AP145&lt;&gt;0,1,"")</f>
        <v>1</v>
      </c>
      <c r="AR145" s="87">
        <f>IF(AK145&lt;&gt;0,AK145-(6/24)+1440,"")</f>
        <v>1439.84375</v>
      </c>
      <c r="AS145" s="254">
        <v>0</v>
      </c>
      <c r="AT145" s="165"/>
      <c r="AU145" s="165"/>
      <c r="AV145" s="88">
        <v>21.6</v>
      </c>
      <c r="AW145" s="254">
        <v>7.9</v>
      </c>
      <c r="AX145" s="90" t="s">
        <v>542</v>
      </c>
      <c r="AY145" s="89">
        <f>AX145*0.0004536</f>
        <v>25.9908264</v>
      </c>
      <c r="AZ145" s="88"/>
      <c r="BA145" s="92"/>
      <c r="BB145" s="92"/>
      <c r="BC145" s="80"/>
      <c r="BD145" s="93"/>
      <c r="BE145" s="93"/>
      <c r="BF145" s="93"/>
      <c r="BG145" s="93"/>
      <c r="BH145" s="94"/>
      <c r="BI145" s="94"/>
      <c r="BJ145" s="94"/>
      <c r="BK145" s="95"/>
      <c r="BL145" s="96"/>
      <c r="BM145" s="96"/>
      <c r="BN145" s="96"/>
      <c r="BO145" s="97"/>
      <c r="BP145" s="98"/>
      <c r="BQ145" s="97"/>
      <c r="BR145" s="76"/>
      <c r="BS145" s="76"/>
      <c r="BT145" s="76"/>
      <c r="BU145" s="76"/>
      <c r="BV145" s="76"/>
      <c r="BW145" s="76"/>
      <c r="BX145" s="76"/>
      <c r="BY145" s="76"/>
      <c r="BZ145" s="76"/>
      <c r="CA145" s="76"/>
      <c r="CB145" s="76"/>
      <c r="CC145" s="76"/>
      <c r="CD145" s="212">
        <v>23.155000000000001</v>
      </c>
      <c r="CE145" s="76"/>
      <c r="CF145" s="166">
        <f>((CE145)*0.8)/1000</f>
        <v>0</v>
      </c>
      <c r="CG145" s="76"/>
      <c r="CH145" s="166">
        <f>(((CG145*3.8)*(0.8))/1000)</f>
        <v>0</v>
      </c>
      <c r="CI145" s="167">
        <f>IF(A145="","",IF(CF145=0,CH145,CF145))</f>
        <v>0</v>
      </c>
      <c r="CJ145" s="167">
        <f>IF(A145="","",(CK145/$AY$4))</f>
        <v>0</v>
      </c>
      <c r="CK145" s="167">
        <f>IF(A145="","",IF(CE145="",(CG145*$AY$4),CE145))</f>
        <v>0</v>
      </c>
      <c r="CL145" s="99">
        <f>CI145-AS145</f>
        <v>0</v>
      </c>
      <c r="CM145" s="166">
        <f>AV145-AW145</f>
        <v>13.700000000000001</v>
      </c>
      <c r="CN145" s="168" t="s">
        <v>543</v>
      </c>
      <c r="CO145" s="81"/>
      <c r="CP145" s="192"/>
      <c r="CQ145" s="192"/>
      <c r="CR145" s="169"/>
      <c r="CT145" s="264" t="s">
        <v>697</v>
      </c>
      <c r="CU145" s="76"/>
    </row>
    <row r="146" spans="1:99" s="1" customFormat="1" ht="13.8" hidden="1" thickBot="1" x14ac:dyDescent="0.3">
      <c r="A146" s="100"/>
      <c r="B146" s="76" t="str">
        <f t="shared" si="4"/>
        <v/>
      </c>
      <c r="C146" s="77"/>
      <c r="D146" s="83"/>
      <c r="E146" s="83"/>
      <c r="F146" s="83"/>
      <c r="G146" s="83"/>
      <c r="H146" s="76"/>
      <c r="I146" s="76"/>
      <c r="J146" s="156"/>
      <c r="K146" s="156"/>
      <c r="L146" s="156"/>
      <c r="M146" s="157"/>
      <c r="N146" s="156"/>
      <c r="O146" s="158"/>
      <c r="P146" s="159"/>
      <c r="Q146" s="157"/>
      <c r="R146" s="157"/>
      <c r="S146" s="159"/>
      <c r="T146" s="159"/>
      <c r="U146" s="159"/>
      <c r="V146" s="160"/>
      <c r="W146" s="160"/>
      <c r="X146" s="161"/>
      <c r="Y146" s="162"/>
      <c r="Z146" s="162"/>
      <c r="AA146" s="159"/>
      <c r="AB146" s="159"/>
      <c r="AC146" s="157"/>
      <c r="AD146" s="157"/>
      <c r="AE146" s="161"/>
      <c r="AF146" s="80">
        <v>3</v>
      </c>
      <c r="AG146" s="81"/>
      <c r="AH146" s="82"/>
      <c r="AI146" s="83"/>
      <c r="AJ146" s="83"/>
      <c r="AK146" s="84"/>
      <c r="AL146" s="84"/>
      <c r="AM146" s="84"/>
      <c r="AN146" s="84"/>
      <c r="AO146" s="243">
        <f>IF(AN146&lt;AK146,(AN146+1)-AK146,AN146-AK146)</f>
        <v>0</v>
      </c>
      <c r="AP146" s="163">
        <f>IF(AM146&lt;AL146,(AM146+1)-AL146,AM146-AL146)</f>
        <v>0</v>
      </c>
      <c r="AQ146" s="164" t="str">
        <f>IF(AP146&lt;&gt;0,1,"")</f>
        <v/>
      </c>
      <c r="AR146" s="87" t="str">
        <f>IF(AK146&lt;&gt;0,AK146-(6/24)+1440,"")</f>
        <v/>
      </c>
      <c r="AS146" s="88"/>
      <c r="AT146" s="89"/>
      <c r="AU146" s="89"/>
      <c r="AV146" s="88"/>
      <c r="AW146" s="88"/>
      <c r="AX146" s="90"/>
      <c r="AY146" s="89">
        <f>AX146*0.0004536</f>
        <v>0</v>
      </c>
      <c r="AZ146" s="88"/>
      <c r="BA146" s="92"/>
      <c r="BB146" s="92"/>
      <c r="BC146" s="80"/>
      <c r="BD146" s="93"/>
      <c r="BE146" s="93"/>
      <c r="BF146" s="93"/>
      <c r="BG146" s="93"/>
      <c r="BH146" s="94"/>
      <c r="BI146" s="94"/>
      <c r="BJ146" s="94"/>
      <c r="BK146" s="95"/>
      <c r="BL146" s="96"/>
      <c r="BM146" s="96"/>
      <c r="BN146" s="96"/>
      <c r="BO146" s="97"/>
      <c r="BP146" s="98"/>
      <c r="BQ146" s="97"/>
      <c r="BR146" s="76"/>
      <c r="BS146" s="76"/>
      <c r="BT146" s="76"/>
      <c r="BU146" s="76"/>
      <c r="BV146" s="76"/>
      <c r="BW146" s="76"/>
      <c r="BX146" s="76"/>
      <c r="BY146" s="76"/>
      <c r="BZ146" s="76"/>
      <c r="CA146" s="76"/>
      <c r="CB146" s="76"/>
      <c r="CC146" s="76"/>
      <c r="CD146" s="212"/>
      <c r="CE146" s="76"/>
      <c r="CF146" s="166">
        <f>((CE146)*0.8)/1000</f>
        <v>0</v>
      </c>
      <c r="CG146" s="76"/>
      <c r="CH146" s="166">
        <f>(((CG146*3.8)*(0.8))/1000)</f>
        <v>0</v>
      </c>
      <c r="CI146" s="167" t="str">
        <f>IF(A146="","",IF(CF146=0,CH146,CF146))</f>
        <v/>
      </c>
      <c r="CJ146" s="167" t="str">
        <f>IF(A146="","",(CK146/$AY$4))</f>
        <v/>
      </c>
      <c r="CK146" s="167" t="str">
        <f>IF(A146="","",IF(CE146="",(CG146*$AY$4),CE146))</f>
        <v/>
      </c>
      <c r="CL146" s="99"/>
      <c r="CM146" s="166">
        <f>AV146-AW146</f>
        <v>0</v>
      </c>
      <c r="CN146" s="168"/>
      <c r="CO146" s="81"/>
      <c r="CP146" s="192"/>
      <c r="CQ146" s="192"/>
      <c r="CR146" s="169"/>
      <c r="CT146" s="264"/>
      <c r="CU146" s="101"/>
    </row>
    <row r="147" spans="1:99" s="1" customFormat="1" ht="13.8" hidden="1" thickBot="1" x14ac:dyDescent="0.3">
      <c r="A147" s="100"/>
      <c r="B147" s="76" t="str">
        <f t="shared" si="4"/>
        <v/>
      </c>
      <c r="C147" s="77"/>
      <c r="D147" s="83"/>
      <c r="E147" s="83"/>
      <c r="F147" s="83"/>
      <c r="G147" s="83"/>
      <c r="H147" s="76"/>
      <c r="I147" s="76"/>
      <c r="J147" s="156"/>
      <c r="K147" s="156"/>
      <c r="L147" s="156"/>
      <c r="M147" s="157"/>
      <c r="N147" s="156"/>
      <c r="O147" s="158"/>
      <c r="P147" s="159"/>
      <c r="Q147" s="157"/>
      <c r="R147" s="157"/>
      <c r="S147" s="159"/>
      <c r="T147" s="159"/>
      <c r="U147" s="159"/>
      <c r="V147" s="160"/>
      <c r="W147" s="160"/>
      <c r="X147" s="161"/>
      <c r="Y147" s="162"/>
      <c r="Z147" s="162"/>
      <c r="AA147" s="159"/>
      <c r="AB147" s="159"/>
      <c r="AC147" s="157"/>
      <c r="AD147" s="157"/>
      <c r="AE147" s="161"/>
      <c r="AF147" s="102">
        <v>4</v>
      </c>
      <c r="AG147" s="103"/>
      <c r="AH147" s="104"/>
      <c r="AI147" s="107"/>
      <c r="AJ147" s="106"/>
      <c r="AK147" s="107"/>
      <c r="AL147" s="107"/>
      <c r="AM147" s="107"/>
      <c r="AN147" s="107"/>
      <c r="AO147" s="170">
        <f>IF(AN147&lt;AK147,(AN147+1)-AK147,AN147-AK147)</f>
        <v>0</v>
      </c>
      <c r="AP147" s="170">
        <f>IF(AM147&lt;AL147,(AM147+1)-AL147,AM147-AL147)</f>
        <v>0</v>
      </c>
      <c r="AQ147" s="171" t="str">
        <f>IF(AP147&lt;&gt;0,1,"")</f>
        <v/>
      </c>
      <c r="AR147" s="110" t="str">
        <f>IF(AK147&lt;&gt;0,AK147-(6/24)+1440,"")</f>
        <v/>
      </c>
      <c r="AS147" s="111"/>
      <c r="AT147" s="112"/>
      <c r="AU147" s="112"/>
      <c r="AV147" s="111"/>
      <c r="AW147" s="111"/>
      <c r="AX147" s="113"/>
      <c r="AY147" s="112">
        <f>AX147*0.0004536</f>
        <v>0</v>
      </c>
      <c r="AZ147" s="111"/>
      <c r="BA147" s="115"/>
      <c r="BB147" s="115"/>
      <c r="BC147" s="102"/>
      <c r="BD147" s="116"/>
      <c r="BE147" s="116"/>
      <c r="BF147" s="116"/>
      <c r="BG147" s="116"/>
      <c r="BH147" s="117"/>
      <c r="BI147" s="117"/>
      <c r="BJ147" s="117"/>
      <c r="BK147" s="118"/>
      <c r="BL147" s="119"/>
      <c r="BM147" s="119"/>
      <c r="BN147" s="119"/>
      <c r="BO147" s="120"/>
      <c r="BP147" s="121"/>
      <c r="BQ147" s="120"/>
      <c r="BR147" s="122"/>
      <c r="BS147" s="122"/>
      <c r="BT147" s="122"/>
      <c r="BU147" s="122"/>
      <c r="BV147" s="122"/>
      <c r="BW147" s="122"/>
      <c r="BX147" s="122"/>
      <c r="BY147" s="122"/>
      <c r="BZ147" s="122"/>
      <c r="CA147" s="122"/>
      <c r="CB147" s="122"/>
      <c r="CC147" s="122"/>
      <c r="CD147" s="213"/>
      <c r="CE147" s="122"/>
      <c r="CF147" s="172">
        <f>((CE147)*0.8)/1000</f>
        <v>0</v>
      </c>
      <c r="CG147" s="122"/>
      <c r="CH147" s="172">
        <f>(((CG147*3.8)*(0.8))/1000)</f>
        <v>0</v>
      </c>
      <c r="CI147" s="173" t="str">
        <f>IF(A147="","",IF(CF147=0,CH147,CF147))</f>
        <v/>
      </c>
      <c r="CJ147" s="173" t="str">
        <f>IF(A147="","",(CK147/$AY$4))</f>
        <v/>
      </c>
      <c r="CK147" s="173" t="str">
        <f>IF(A147="","",IF(CE147="",(CG147*$AY$4),CE147))</f>
        <v/>
      </c>
      <c r="CL147" s="123"/>
      <c r="CM147" s="172">
        <f>AV147-AW147</f>
        <v>0</v>
      </c>
      <c r="CN147" s="122"/>
      <c r="CO147" s="202"/>
      <c r="CP147" s="203"/>
      <c r="CQ147" s="203"/>
      <c r="CR147" s="204"/>
      <c r="CT147" s="265"/>
      <c r="CU147" s="76"/>
    </row>
    <row r="148" spans="1:99" s="1" customFormat="1" ht="13.8" hidden="1" thickBot="1" x14ac:dyDescent="0.3">
      <c r="A148" s="124"/>
      <c r="B148" s="125" t="str">
        <f t="shared" si="4"/>
        <v/>
      </c>
      <c r="C148" s="126"/>
      <c r="D148" s="127"/>
      <c r="E148" s="127"/>
      <c r="F148" s="127"/>
      <c r="G148" s="127"/>
      <c r="H148" s="127"/>
      <c r="I148" s="128"/>
      <c r="J148" s="174"/>
      <c r="K148" s="174"/>
      <c r="L148" s="174"/>
      <c r="M148" s="175"/>
      <c r="N148" s="174"/>
      <c r="O148" s="176"/>
      <c r="P148" s="177"/>
      <c r="Q148" s="175"/>
      <c r="R148" s="175"/>
      <c r="S148" s="177"/>
      <c r="T148" s="177"/>
      <c r="U148" s="177"/>
      <c r="V148" s="178"/>
      <c r="W148" s="178"/>
      <c r="X148" s="179"/>
      <c r="Y148" s="180"/>
      <c r="Z148" s="180"/>
      <c r="AA148" s="177"/>
      <c r="AB148" s="177"/>
      <c r="AC148" s="175"/>
      <c r="AD148" s="175"/>
      <c r="AE148" s="181"/>
      <c r="AF148" s="238" t="s">
        <v>141</v>
      </c>
      <c r="AG148" s="239"/>
      <c r="AH148" s="182"/>
      <c r="AI148" s="132"/>
      <c r="AJ148" s="132"/>
      <c r="AK148" s="132"/>
      <c r="AL148" s="132"/>
      <c r="AM148" s="132"/>
      <c r="AN148" s="133"/>
      <c r="AO148" s="133">
        <f>SUM(AO144:AO147)</f>
        <v>0.22222222222222221</v>
      </c>
      <c r="AP148" s="133">
        <f>SUM(AP144:AP147)</f>
        <v>0.16666666666666669</v>
      </c>
      <c r="AQ148" s="134">
        <f>SUM(AQ144:AQ147)</f>
        <v>2</v>
      </c>
      <c r="AR148" s="134"/>
      <c r="AS148" s="135"/>
      <c r="AT148" s="135"/>
      <c r="AU148" s="135"/>
      <c r="AV148" s="135"/>
      <c r="AW148" s="135"/>
      <c r="AX148" s="136"/>
      <c r="AY148" s="135"/>
      <c r="AZ148" s="183"/>
      <c r="BA148" s="184"/>
      <c r="BB148" s="184"/>
      <c r="BC148" s="185"/>
      <c r="BD148" s="185"/>
      <c r="BE148" s="185"/>
      <c r="BF148" s="186"/>
      <c r="BG148" s="186"/>
      <c r="BH148" s="186"/>
      <c r="BI148" s="186"/>
      <c r="BJ148" s="186"/>
      <c r="BK148" s="187"/>
      <c r="BL148" s="187"/>
      <c r="BM148" s="187"/>
      <c r="BN148" s="187"/>
      <c r="BO148" s="188"/>
      <c r="BP148" s="188"/>
      <c r="BQ148" s="188"/>
      <c r="BR148" s="189"/>
      <c r="BS148" s="189"/>
      <c r="BT148" s="189"/>
      <c r="BU148" s="189"/>
      <c r="BV148" s="189"/>
      <c r="BW148" s="189"/>
      <c r="BX148" s="189"/>
      <c r="BY148" s="189"/>
      <c r="BZ148" s="189"/>
      <c r="CA148" s="189"/>
      <c r="CB148" s="189"/>
      <c r="CC148" s="189"/>
      <c r="CD148" s="214"/>
      <c r="CE148" s="132"/>
      <c r="CF148" s="135"/>
      <c r="CG148" s="132"/>
      <c r="CH148" s="135">
        <f>SUM(CH144:CH147)</f>
        <v>0</v>
      </c>
      <c r="CI148" s="190">
        <f>SUM(CI144:CI147)</f>
        <v>20.119199999999999</v>
      </c>
      <c r="CJ148" s="190">
        <f>SUM(CJ144:CJ147)</f>
        <v>6618.027650223039</v>
      </c>
      <c r="CK148" s="190">
        <f>SUM(CK144:CK147)</f>
        <v>25149</v>
      </c>
      <c r="CL148" s="191"/>
      <c r="CM148" s="135">
        <f>SUM(CM144:CM147)</f>
        <v>18.700000000000003</v>
      </c>
      <c r="CN148" s="132"/>
      <c r="CO148" s="132"/>
      <c r="CP148" s="132"/>
      <c r="CQ148" s="132"/>
      <c r="CR148" s="141"/>
      <c r="CT148" s="214"/>
      <c r="CU148" s="214"/>
    </row>
    <row r="149" spans="1:99" s="1" customFormat="1" x14ac:dyDescent="0.25">
      <c r="A149" s="100">
        <v>7753</v>
      </c>
      <c r="B149" s="51" t="str">
        <f t="shared" si="4"/>
        <v>7753-1301-1</v>
      </c>
      <c r="C149" s="52">
        <v>39</v>
      </c>
      <c r="D149" s="83" t="s">
        <v>268</v>
      </c>
      <c r="E149" s="83" t="s">
        <v>310</v>
      </c>
      <c r="F149" s="83" t="s">
        <v>515</v>
      </c>
      <c r="G149" s="83" t="s">
        <v>516</v>
      </c>
      <c r="H149" s="53"/>
      <c r="I149" s="70"/>
      <c r="J149" s="142"/>
      <c r="K149" s="142"/>
      <c r="L149" s="142"/>
      <c r="M149" s="143"/>
      <c r="N149" s="142"/>
      <c r="O149" s="144"/>
      <c r="P149" s="145"/>
      <c r="Q149" s="143"/>
      <c r="R149" s="143"/>
      <c r="S149" s="145"/>
      <c r="T149" s="145"/>
      <c r="U149" s="145"/>
      <c r="V149" s="146"/>
      <c r="W149" s="146"/>
      <c r="X149" s="147"/>
      <c r="Y149" s="146"/>
      <c r="Z149" s="146"/>
      <c r="AA149" s="145"/>
      <c r="AB149" s="145"/>
      <c r="AC149" s="143"/>
      <c r="AD149" s="143"/>
      <c r="AE149" s="147"/>
      <c r="AF149" s="56">
        <v>1</v>
      </c>
      <c r="AG149" s="81">
        <v>44331</v>
      </c>
      <c r="AH149" s="148" t="s">
        <v>370</v>
      </c>
      <c r="AI149" s="53" t="s">
        <v>244</v>
      </c>
      <c r="AJ149" s="53" t="s">
        <v>330</v>
      </c>
      <c r="AK149" s="149">
        <v>0.29166666666666669</v>
      </c>
      <c r="AL149" s="84">
        <v>0.31944444444444448</v>
      </c>
      <c r="AM149" s="84">
        <v>0.43055555555555558</v>
      </c>
      <c r="AN149" s="149">
        <v>0.4375</v>
      </c>
      <c r="AO149" s="150">
        <f>IF(AN149&lt;AK149,(AN149+1)-AK149,AN149-AK149)</f>
        <v>0.14583333333333331</v>
      </c>
      <c r="AP149" s="150">
        <f>IF(AM149&lt;AL149,(AM149+1)-AL149,AM149-AL149)</f>
        <v>0.1111111111111111</v>
      </c>
      <c r="AQ149" s="151">
        <f>IF(AP149&lt;&gt;0,1,"")</f>
        <v>1</v>
      </c>
      <c r="AR149" s="63">
        <f>IF(AK149&lt;&gt;0,AK149-(6/24)+1440,"")</f>
        <v>1440.0416666666667</v>
      </c>
      <c r="AS149" s="66">
        <v>13.2</v>
      </c>
      <c r="AT149" s="152"/>
      <c r="AU149" s="152"/>
      <c r="AV149" s="66">
        <v>20.9</v>
      </c>
      <c r="AW149" s="88">
        <v>8.3000000000000007</v>
      </c>
      <c r="AX149" s="51">
        <v>95878</v>
      </c>
      <c r="AY149" s="65">
        <f>AX149*0.0004536</f>
        <v>43.490260800000001</v>
      </c>
      <c r="AZ149" s="66"/>
      <c r="BA149" s="68"/>
      <c r="BB149" s="68"/>
      <c r="BC149" s="69"/>
      <c r="BD149" s="70"/>
      <c r="BE149" s="70"/>
      <c r="BF149" s="70"/>
      <c r="BG149" s="70"/>
      <c r="BH149" s="71"/>
      <c r="BI149" s="71"/>
      <c r="BJ149" s="71"/>
      <c r="BK149" s="72"/>
      <c r="BL149" s="73"/>
      <c r="BM149" s="73"/>
      <c r="BN149" s="73"/>
      <c r="BO149" s="74"/>
      <c r="BP149" s="75"/>
      <c r="BQ149" s="74"/>
      <c r="BR149" s="51"/>
      <c r="BS149" s="51"/>
      <c r="BT149" s="51"/>
      <c r="BU149" s="51"/>
      <c r="BV149" s="51"/>
      <c r="BW149" s="51"/>
      <c r="BX149" s="51"/>
      <c r="BY149" s="51"/>
      <c r="BZ149" s="51"/>
      <c r="CA149" s="51"/>
      <c r="CB149" s="51"/>
      <c r="CC149" s="51"/>
      <c r="CD149" s="215">
        <v>40.701999999999998</v>
      </c>
      <c r="CE149" s="51"/>
      <c r="CF149" s="153">
        <f>((CE149)*0.8)/1000</f>
        <v>0</v>
      </c>
      <c r="CG149" s="51">
        <v>4356</v>
      </c>
      <c r="CH149" s="153">
        <f>(((CG149*3.8)*(0.8))/1000)</f>
        <v>13.242239999999999</v>
      </c>
      <c r="CI149" s="154">
        <f>IF(A149="","",IF(CF149=0,CH149,CF149))</f>
        <v>13.242239999999999</v>
      </c>
      <c r="CJ149" s="154">
        <f>IF(A149="","",(CK149/$AY$4))</f>
        <v>4356</v>
      </c>
      <c r="CK149" s="154">
        <f>IF(A149="","",IF(CE149="",(CG149*$AY$4),CE149))</f>
        <v>16553.125763430136</v>
      </c>
      <c r="CL149" s="242">
        <f>CI149-AS149</f>
        <v>4.2239999999999611E-2</v>
      </c>
      <c r="CM149" s="153">
        <f>AV149-AW149</f>
        <v>12.599999999999998</v>
      </c>
      <c r="CN149" s="155" t="s">
        <v>142</v>
      </c>
      <c r="CO149" s="199"/>
      <c r="CP149" s="200"/>
      <c r="CQ149" s="200"/>
      <c r="CR149" s="201"/>
      <c r="CT149" s="228" t="s">
        <v>697</v>
      </c>
      <c r="CU149" s="228"/>
    </row>
    <row r="150" spans="1:99" s="1" customFormat="1" ht="13.8" thickBot="1" x14ac:dyDescent="0.3">
      <c r="A150" s="100">
        <v>7753</v>
      </c>
      <c r="B150" s="76" t="str">
        <f t="shared" si="4"/>
        <v>7753-301-2</v>
      </c>
      <c r="C150" s="77">
        <v>39</v>
      </c>
      <c r="D150" s="83" t="s">
        <v>268</v>
      </c>
      <c r="E150" s="83" t="s">
        <v>310</v>
      </c>
      <c r="F150" s="83" t="s">
        <v>515</v>
      </c>
      <c r="G150" s="83" t="s">
        <v>516</v>
      </c>
      <c r="H150" s="76"/>
      <c r="I150" s="76"/>
      <c r="J150" s="156"/>
      <c r="K150" s="156"/>
      <c r="L150" s="156"/>
      <c r="M150" s="157"/>
      <c r="N150" s="156"/>
      <c r="O150" s="158"/>
      <c r="P150" s="159"/>
      <c r="Q150" s="157"/>
      <c r="R150" s="157"/>
      <c r="S150" s="159"/>
      <c r="T150" s="159"/>
      <c r="U150" s="159"/>
      <c r="V150" s="160"/>
      <c r="W150" s="160"/>
      <c r="X150" s="161"/>
      <c r="Y150" s="162"/>
      <c r="Z150" s="162"/>
      <c r="AA150" s="159"/>
      <c r="AB150" s="159"/>
      <c r="AC150" s="157"/>
      <c r="AD150" s="157"/>
      <c r="AE150" s="161"/>
      <c r="AF150" s="80">
        <v>2</v>
      </c>
      <c r="AG150" s="81">
        <v>44331</v>
      </c>
      <c r="AH150" s="82" t="s">
        <v>329</v>
      </c>
      <c r="AI150" s="83" t="s">
        <v>330</v>
      </c>
      <c r="AJ150" s="83" t="s">
        <v>209</v>
      </c>
      <c r="AK150" s="84">
        <v>0.78125</v>
      </c>
      <c r="AL150" s="84">
        <v>0.8125</v>
      </c>
      <c r="AM150" s="84">
        <v>0.85763888888888884</v>
      </c>
      <c r="AN150" s="84">
        <v>0.86458333333333337</v>
      </c>
      <c r="AO150" s="163">
        <f>IF(AN150&lt;AK150,(AN150+1)-AK150,AN150-AK150)</f>
        <v>8.333333333333337E-2</v>
      </c>
      <c r="AP150" s="163">
        <f>IF(AM150&lt;AL150,(AM150+1)-AL150,AM150-AL150)</f>
        <v>4.513888888888884E-2</v>
      </c>
      <c r="AQ150" s="164">
        <f>IF(AP150&lt;&gt;0,1,"")</f>
        <v>1</v>
      </c>
      <c r="AR150" s="87">
        <f>IF(AK150&lt;&gt;0,AK150-(6/24)+1440,"")</f>
        <v>1440.53125</v>
      </c>
      <c r="AS150" s="254">
        <v>2.92</v>
      </c>
      <c r="AT150" s="165"/>
      <c r="AU150" s="165"/>
      <c r="AV150" s="88">
        <v>11.1</v>
      </c>
      <c r="AW150" s="88">
        <v>5.4</v>
      </c>
      <c r="AX150" s="90" t="s">
        <v>517</v>
      </c>
      <c r="AY150" s="89">
        <f>AX150*0.0004536</f>
        <v>25.686460800000003</v>
      </c>
      <c r="AZ150" s="88"/>
      <c r="BA150" s="92"/>
      <c r="BB150" s="92"/>
      <c r="BC150" s="80"/>
      <c r="BD150" s="93"/>
      <c r="BE150" s="93"/>
      <c r="BF150" s="93"/>
      <c r="BG150" s="93"/>
      <c r="BH150" s="94"/>
      <c r="BI150" s="94"/>
      <c r="BJ150" s="94"/>
      <c r="BK150" s="95"/>
      <c r="BL150" s="96"/>
      <c r="BM150" s="96"/>
      <c r="BN150" s="96"/>
      <c r="BO150" s="97"/>
      <c r="BP150" s="98"/>
      <c r="BQ150" s="97"/>
      <c r="BR150" s="76"/>
      <c r="BS150" s="76"/>
      <c r="BT150" s="76"/>
      <c r="BU150" s="76"/>
      <c r="BV150" s="76"/>
      <c r="BW150" s="76"/>
      <c r="BX150" s="76"/>
      <c r="BY150" s="76"/>
      <c r="BZ150" s="76"/>
      <c r="CA150" s="76"/>
      <c r="CB150" s="76"/>
      <c r="CC150" s="76"/>
      <c r="CD150" s="212">
        <v>23.602</v>
      </c>
      <c r="CE150" s="76">
        <v>3647</v>
      </c>
      <c r="CF150" s="166">
        <f>((CE150)*0.8)/1000</f>
        <v>2.9176000000000002</v>
      </c>
      <c r="CG150" s="76"/>
      <c r="CH150" s="166">
        <f>(((CG150*3.8)*(0.8))/1000)</f>
        <v>0</v>
      </c>
      <c r="CI150" s="167">
        <f>IF(A150="","",IF(CF150=0,CH150,CF150))</f>
        <v>2.9176000000000002</v>
      </c>
      <c r="CJ150" s="167">
        <f>IF(A150="","",(CK150/$AY$4))</f>
        <v>959.71795460509054</v>
      </c>
      <c r="CK150" s="167">
        <f>IF(A150="","",IF(CE150="",(CG150*$AY$4),CE150))</f>
        <v>3647</v>
      </c>
      <c r="CL150" s="255">
        <f>CI150-AS150</f>
        <v>-2.3999999999997357E-3</v>
      </c>
      <c r="CM150" s="166">
        <f>AV150-AW150</f>
        <v>5.6999999999999993</v>
      </c>
      <c r="CN150" s="168"/>
      <c r="CO150" s="81">
        <v>44331</v>
      </c>
      <c r="CP150" s="192">
        <v>0.65625</v>
      </c>
      <c r="CQ150" s="192">
        <v>0.69791666666666663</v>
      </c>
      <c r="CR150" s="169" t="s">
        <v>522</v>
      </c>
      <c r="CT150" s="83" t="s">
        <v>697</v>
      </c>
      <c r="CU150" s="76"/>
    </row>
    <row r="151" spans="1:99" s="1" customFormat="1" ht="13.8" hidden="1" thickBot="1" x14ac:dyDescent="0.3">
      <c r="A151" s="100"/>
      <c r="B151" s="76" t="str">
        <f t="shared" si="4"/>
        <v/>
      </c>
      <c r="C151" s="77"/>
      <c r="D151" s="83"/>
      <c r="E151" s="83"/>
      <c r="F151" s="83"/>
      <c r="G151" s="83"/>
      <c r="H151" s="76"/>
      <c r="I151" s="76"/>
      <c r="J151" s="156"/>
      <c r="K151" s="156"/>
      <c r="L151" s="156"/>
      <c r="M151" s="157"/>
      <c r="N151" s="156"/>
      <c r="O151" s="158"/>
      <c r="P151" s="159"/>
      <c r="Q151" s="157"/>
      <c r="R151" s="157"/>
      <c r="S151" s="159"/>
      <c r="T151" s="159"/>
      <c r="U151" s="159"/>
      <c r="V151" s="160"/>
      <c r="W151" s="160"/>
      <c r="X151" s="161"/>
      <c r="Y151" s="162"/>
      <c r="Z151" s="162"/>
      <c r="AA151" s="159"/>
      <c r="AB151" s="159"/>
      <c r="AC151" s="157"/>
      <c r="AD151" s="157"/>
      <c r="AE151" s="161"/>
      <c r="AF151" s="80">
        <v>3</v>
      </c>
      <c r="AG151" s="81"/>
      <c r="AH151" s="82"/>
      <c r="AI151" s="83"/>
      <c r="AJ151" s="83"/>
      <c r="AK151" s="84"/>
      <c r="AL151" s="84"/>
      <c r="AM151" s="84"/>
      <c r="AN151" s="84"/>
      <c r="AO151" s="243">
        <f>IF(AN151&lt;AK151,(AN151+1)-AK151,AN151-AK151)</f>
        <v>0</v>
      </c>
      <c r="AP151" s="163">
        <f>IF(AM151&lt;AL151,(AM151+1)-AL151,AM151-AL151)</f>
        <v>0</v>
      </c>
      <c r="AQ151" s="164" t="str">
        <f>IF(AP151&lt;&gt;0,1,"")</f>
        <v/>
      </c>
      <c r="AR151" s="87" t="str">
        <f>IF(AK151&lt;&gt;0,AK151-(6/24)+1440,"")</f>
        <v/>
      </c>
      <c r="AS151" s="88"/>
      <c r="AT151" s="89"/>
      <c r="AU151" s="89"/>
      <c r="AV151" s="88"/>
      <c r="AW151" s="88"/>
      <c r="AX151" s="90"/>
      <c r="AY151" s="89">
        <f>AX151*0.0004536</f>
        <v>0</v>
      </c>
      <c r="AZ151" s="88"/>
      <c r="BA151" s="92"/>
      <c r="BB151" s="92"/>
      <c r="BC151" s="80"/>
      <c r="BD151" s="93"/>
      <c r="BE151" s="93"/>
      <c r="BF151" s="93"/>
      <c r="BG151" s="93"/>
      <c r="BH151" s="94"/>
      <c r="BI151" s="94"/>
      <c r="BJ151" s="94"/>
      <c r="BK151" s="95"/>
      <c r="BL151" s="96"/>
      <c r="BM151" s="96"/>
      <c r="BN151" s="96"/>
      <c r="BO151" s="97"/>
      <c r="BP151" s="98"/>
      <c r="BQ151" s="97"/>
      <c r="BR151" s="76"/>
      <c r="BS151" s="76"/>
      <c r="BT151" s="76"/>
      <c r="BU151" s="76"/>
      <c r="BV151" s="76"/>
      <c r="BW151" s="76"/>
      <c r="BX151" s="76"/>
      <c r="BY151" s="76"/>
      <c r="BZ151" s="76"/>
      <c r="CA151" s="76"/>
      <c r="CB151" s="76"/>
      <c r="CC151" s="76"/>
      <c r="CD151" s="212"/>
      <c r="CE151" s="76"/>
      <c r="CF151" s="166">
        <f>((CE151)*0.8)/1000</f>
        <v>0</v>
      </c>
      <c r="CG151" s="76"/>
      <c r="CH151" s="166">
        <f>(((CG151*3.8)*(0.8))/1000)</f>
        <v>0</v>
      </c>
      <c r="CI151" s="167" t="str">
        <f>IF(A151="","",IF(CF151=0,CH151,CF151))</f>
        <v/>
      </c>
      <c r="CJ151" s="167" t="str">
        <f>IF(A151="","",(CK151/$AY$4))</f>
        <v/>
      </c>
      <c r="CK151" s="167" t="str">
        <f>IF(A151="","",IF(CE151="",(CG151*$AY$4),CE151))</f>
        <v/>
      </c>
      <c r="CL151" s="99"/>
      <c r="CM151" s="166">
        <f>AV151-AW151</f>
        <v>0</v>
      </c>
      <c r="CN151" s="168"/>
      <c r="CO151" s="81"/>
      <c r="CP151" s="192"/>
      <c r="CQ151" s="192"/>
      <c r="CR151" s="169"/>
      <c r="CT151" s="83"/>
      <c r="CU151" s="101"/>
    </row>
    <row r="152" spans="1:99" s="1" customFormat="1" ht="13.8" hidden="1" thickBot="1" x14ac:dyDescent="0.3">
      <c r="A152" s="100"/>
      <c r="B152" s="76" t="str">
        <f t="shared" si="4"/>
        <v/>
      </c>
      <c r="C152" s="77"/>
      <c r="D152" s="83"/>
      <c r="E152" s="83"/>
      <c r="F152" s="83"/>
      <c r="G152" s="83"/>
      <c r="H152" s="76"/>
      <c r="I152" s="76"/>
      <c r="J152" s="156"/>
      <c r="K152" s="156"/>
      <c r="L152" s="156"/>
      <c r="M152" s="157"/>
      <c r="N152" s="156"/>
      <c r="O152" s="158"/>
      <c r="P152" s="159"/>
      <c r="Q152" s="157"/>
      <c r="R152" s="157"/>
      <c r="S152" s="159"/>
      <c r="T152" s="159"/>
      <c r="U152" s="159"/>
      <c r="V152" s="160"/>
      <c r="W152" s="160"/>
      <c r="X152" s="161"/>
      <c r="Y152" s="162"/>
      <c r="Z152" s="162"/>
      <c r="AA152" s="159"/>
      <c r="AB152" s="159"/>
      <c r="AC152" s="157"/>
      <c r="AD152" s="157"/>
      <c r="AE152" s="161"/>
      <c r="AF152" s="102">
        <v>4</v>
      </c>
      <c r="AG152" s="103"/>
      <c r="AH152" s="104"/>
      <c r="AI152" s="107"/>
      <c r="AJ152" s="106"/>
      <c r="AK152" s="107"/>
      <c r="AL152" s="107"/>
      <c r="AM152" s="107"/>
      <c r="AN152" s="107"/>
      <c r="AO152" s="170">
        <f>IF(AN152&lt;AK152,(AN152+1)-AK152,AN152-AK152)</f>
        <v>0</v>
      </c>
      <c r="AP152" s="170">
        <f>IF(AM152&lt;AL152,(AM152+1)-AL152,AM152-AL152)</f>
        <v>0</v>
      </c>
      <c r="AQ152" s="171" t="str">
        <f>IF(AP152&lt;&gt;0,1,"")</f>
        <v/>
      </c>
      <c r="AR152" s="110" t="str">
        <f>IF(AK152&lt;&gt;0,AK152-(6/24)+1440,"")</f>
        <v/>
      </c>
      <c r="AS152" s="111"/>
      <c r="AT152" s="112"/>
      <c r="AU152" s="112"/>
      <c r="AV152" s="111"/>
      <c r="AW152" s="111"/>
      <c r="AX152" s="113"/>
      <c r="AY152" s="112">
        <f>AX152*0.0004536</f>
        <v>0</v>
      </c>
      <c r="AZ152" s="111"/>
      <c r="BA152" s="115"/>
      <c r="BB152" s="115"/>
      <c r="BC152" s="102"/>
      <c r="BD152" s="116"/>
      <c r="BE152" s="116"/>
      <c r="BF152" s="116"/>
      <c r="BG152" s="116"/>
      <c r="BH152" s="117"/>
      <c r="BI152" s="117"/>
      <c r="BJ152" s="117"/>
      <c r="BK152" s="118"/>
      <c r="BL152" s="119"/>
      <c r="BM152" s="119"/>
      <c r="BN152" s="119"/>
      <c r="BO152" s="120"/>
      <c r="BP152" s="121"/>
      <c r="BQ152" s="120"/>
      <c r="BR152" s="122"/>
      <c r="BS152" s="122"/>
      <c r="BT152" s="122"/>
      <c r="BU152" s="122"/>
      <c r="BV152" s="122"/>
      <c r="BW152" s="122"/>
      <c r="BX152" s="122"/>
      <c r="BY152" s="122"/>
      <c r="BZ152" s="122"/>
      <c r="CA152" s="122"/>
      <c r="CB152" s="122"/>
      <c r="CC152" s="122"/>
      <c r="CD152" s="213"/>
      <c r="CE152" s="122"/>
      <c r="CF152" s="172">
        <f>((CE152)*0.8)/1000</f>
        <v>0</v>
      </c>
      <c r="CG152" s="122"/>
      <c r="CH152" s="172">
        <f>(((CG152*3.8)*(0.8))/1000)</f>
        <v>0</v>
      </c>
      <c r="CI152" s="173" t="str">
        <f>IF(A152="","",IF(CF152=0,CH152,CF152))</f>
        <v/>
      </c>
      <c r="CJ152" s="173" t="str">
        <f>IF(A152="","",(CK152/$AY$4))</f>
        <v/>
      </c>
      <c r="CK152" s="173" t="str">
        <f>IF(A152="","",IF(CE152="",(CG152*$AY$4),CE152))</f>
        <v/>
      </c>
      <c r="CL152" s="123"/>
      <c r="CM152" s="172">
        <f>AV152-AW152</f>
        <v>0</v>
      </c>
      <c r="CN152" s="122"/>
      <c r="CO152" s="202"/>
      <c r="CP152" s="203"/>
      <c r="CQ152" s="203"/>
      <c r="CR152" s="204"/>
      <c r="CT152" s="76"/>
      <c r="CU152" s="76"/>
    </row>
    <row r="153" spans="1:99" s="1" customFormat="1" ht="13.8" hidden="1" thickBot="1" x14ac:dyDescent="0.3">
      <c r="A153" s="124"/>
      <c r="B153" s="125" t="str">
        <f t="shared" si="4"/>
        <v/>
      </c>
      <c r="C153" s="126"/>
      <c r="D153" s="127"/>
      <c r="E153" s="127"/>
      <c r="F153" s="127"/>
      <c r="G153" s="127"/>
      <c r="H153" s="127"/>
      <c r="I153" s="128"/>
      <c r="J153" s="174"/>
      <c r="K153" s="174"/>
      <c r="L153" s="174"/>
      <c r="M153" s="175"/>
      <c r="N153" s="174"/>
      <c r="O153" s="176"/>
      <c r="P153" s="177"/>
      <c r="Q153" s="175"/>
      <c r="R153" s="175"/>
      <c r="S153" s="177"/>
      <c r="T153" s="177"/>
      <c r="U153" s="177"/>
      <c r="V153" s="178"/>
      <c r="W153" s="178"/>
      <c r="X153" s="179"/>
      <c r="Y153" s="180"/>
      <c r="Z153" s="180"/>
      <c r="AA153" s="177"/>
      <c r="AB153" s="177"/>
      <c r="AC153" s="175"/>
      <c r="AD153" s="175"/>
      <c r="AE153" s="181"/>
      <c r="AF153" s="238" t="s">
        <v>141</v>
      </c>
      <c r="AG153" s="239"/>
      <c r="AH153" s="182"/>
      <c r="AI153" s="132"/>
      <c r="AJ153" s="132"/>
      <c r="AK153" s="132"/>
      <c r="AL153" s="132"/>
      <c r="AM153" s="132"/>
      <c r="AN153" s="133"/>
      <c r="AO153" s="133">
        <f>SUM(AO149:AO152)</f>
        <v>0.22916666666666669</v>
      </c>
      <c r="AP153" s="133">
        <f>SUM(AP149:AP152)</f>
        <v>0.15624999999999994</v>
      </c>
      <c r="AQ153" s="134">
        <f>SUM(AQ149:AQ152)</f>
        <v>2</v>
      </c>
      <c r="AR153" s="134"/>
      <c r="AS153" s="135"/>
      <c r="AT153" s="135"/>
      <c r="AU153" s="135"/>
      <c r="AV153" s="135"/>
      <c r="AW153" s="135"/>
      <c r="AX153" s="136"/>
      <c r="AY153" s="135"/>
      <c r="AZ153" s="183"/>
      <c r="BA153" s="184"/>
      <c r="BB153" s="184"/>
      <c r="BC153" s="185"/>
      <c r="BD153" s="185"/>
      <c r="BE153" s="185"/>
      <c r="BF153" s="186"/>
      <c r="BG153" s="186"/>
      <c r="BH153" s="186"/>
      <c r="BI153" s="186"/>
      <c r="BJ153" s="186"/>
      <c r="BK153" s="187"/>
      <c r="BL153" s="187"/>
      <c r="BM153" s="187"/>
      <c r="BN153" s="187"/>
      <c r="BO153" s="188"/>
      <c r="BP153" s="188"/>
      <c r="BQ153" s="188"/>
      <c r="BR153" s="189"/>
      <c r="BS153" s="189"/>
      <c r="BT153" s="189"/>
      <c r="BU153" s="189"/>
      <c r="BV153" s="189"/>
      <c r="BW153" s="189"/>
      <c r="BX153" s="189"/>
      <c r="BY153" s="189"/>
      <c r="BZ153" s="189"/>
      <c r="CA153" s="189"/>
      <c r="CB153" s="189"/>
      <c r="CC153" s="189"/>
      <c r="CD153" s="214"/>
      <c r="CE153" s="132"/>
      <c r="CF153" s="135"/>
      <c r="CG153" s="132"/>
      <c r="CH153" s="135">
        <f>SUM(CH149:CH152)</f>
        <v>13.242239999999999</v>
      </c>
      <c r="CI153" s="190">
        <f>SUM(CI149:CI152)</f>
        <v>16.159839999999999</v>
      </c>
      <c r="CJ153" s="190">
        <f>SUM(CJ149:CJ152)</f>
        <v>5315.7179546050902</v>
      </c>
      <c r="CK153" s="190">
        <f>SUM(CK149:CK152)</f>
        <v>20200.125763430136</v>
      </c>
      <c r="CL153" s="191"/>
      <c r="CM153" s="135">
        <f>SUM(CM149:CM152)</f>
        <v>18.299999999999997</v>
      </c>
      <c r="CN153" s="132"/>
      <c r="CO153" s="132"/>
      <c r="CP153" s="132"/>
      <c r="CQ153" s="132"/>
      <c r="CR153" s="141"/>
      <c r="CT153" s="214"/>
      <c r="CU153" s="214"/>
    </row>
    <row r="154" spans="1:99" s="1" customFormat="1" x14ac:dyDescent="0.25">
      <c r="A154" s="100">
        <v>7754</v>
      </c>
      <c r="B154" s="51" t="str">
        <f t="shared" si="4"/>
        <v>7754-1302-1</v>
      </c>
      <c r="C154" s="52">
        <v>41</v>
      </c>
      <c r="D154" s="83" t="s">
        <v>374</v>
      </c>
      <c r="E154" s="83" t="s">
        <v>241</v>
      </c>
      <c r="F154" s="83"/>
      <c r="G154" s="83"/>
      <c r="H154" s="53"/>
      <c r="I154" s="70"/>
      <c r="J154" s="142"/>
      <c r="K154" s="142"/>
      <c r="L154" s="142"/>
      <c r="M154" s="143"/>
      <c r="N154" s="142"/>
      <c r="O154" s="144"/>
      <c r="P154" s="145"/>
      <c r="Q154" s="143"/>
      <c r="R154" s="143"/>
      <c r="S154" s="145"/>
      <c r="T154" s="145"/>
      <c r="U154" s="145"/>
      <c r="V154" s="146"/>
      <c r="W154" s="146"/>
      <c r="X154" s="147"/>
      <c r="Y154" s="146"/>
      <c r="Z154" s="146"/>
      <c r="AA154" s="145"/>
      <c r="AB154" s="145"/>
      <c r="AC154" s="143"/>
      <c r="AD154" s="143"/>
      <c r="AE154" s="147"/>
      <c r="AF154" s="56">
        <v>1</v>
      </c>
      <c r="AG154" s="81">
        <v>44331</v>
      </c>
      <c r="AH154" s="148" t="s">
        <v>378</v>
      </c>
      <c r="AI154" s="53" t="s">
        <v>209</v>
      </c>
      <c r="AJ154" s="53" t="s">
        <v>244</v>
      </c>
      <c r="AK154" s="149">
        <v>0.95833333333333337</v>
      </c>
      <c r="AL154" s="84">
        <v>0.97916666666666663</v>
      </c>
      <c r="AM154" s="84">
        <v>0.12847222222222224</v>
      </c>
      <c r="AN154" s="149">
        <v>0.1388888888888889</v>
      </c>
      <c r="AO154" s="150">
        <f>IF(AN154&lt;AK154,(AN154+1)-AK154,AN154-AK154)</f>
        <v>0.18055555555555547</v>
      </c>
      <c r="AP154" s="150">
        <f>IF(AM154&lt;AL154,(AM154+1)-AL154,AM154-AL154)</f>
        <v>0.14930555555555569</v>
      </c>
      <c r="AQ154" s="151">
        <f>IF(AP154&lt;&gt;0,1,"")</f>
        <v>1</v>
      </c>
      <c r="AR154" s="63">
        <f>IF(AK154&lt;&gt;0,AK154-(6/24)+1440,"")</f>
        <v>1440.7083333333333</v>
      </c>
      <c r="AS154" s="66">
        <v>20.2</v>
      </c>
      <c r="AT154" s="152"/>
      <c r="AU154" s="152"/>
      <c r="AV154" s="66">
        <v>25</v>
      </c>
      <c r="AW154" s="88">
        <v>7.1</v>
      </c>
      <c r="AX154" s="51">
        <v>86636</v>
      </c>
      <c r="AY154" s="65">
        <f>AX154*0.0004536</f>
        <v>39.298089600000004</v>
      </c>
      <c r="AZ154" s="66"/>
      <c r="BA154" s="68"/>
      <c r="BB154" s="68"/>
      <c r="BC154" s="69"/>
      <c r="BD154" s="70"/>
      <c r="BE154" s="70"/>
      <c r="BF154" s="70"/>
      <c r="BG154" s="70"/>
      <c r="BH154" s="71"/>
      <c r="BI154" s="71"/>
      <c r="BJ154" s="71"/>
      <c r="BK154" s="72"/>
      <c r="BL154" s="73"/>
      <c r="BM154" s="73"/>
      <c r="BN154" s="73"/>
      <c r="BO154" s="74"/>
      <c r="BP154" s="75"/>
      <c r="BQ154" s="74"/>
      <c r="BR154" s="51"/>
      <c r="BS154" s="51"/>
      <c r="BT154" s="51"/>
      <c r="BU154" s="51"/>
      <c r="BV154" s="51"/>
      <c r="BW154" s="51"/>
      <c r="BX154" s="51"/>
      <c r="BY154" s="51"/>
      <c r="BZ154" s="51"/>
      <c r="CA154" s="51"/>
      <c r="CB154" s="51"/>
      <c r="CC154" s="51"/>
      <c r="CD154" s="215">
        <v>39.380000000000003</v>
      </c>
      <c r="CE154" s="51">
        <v>25277</v>
      </c>
      <c r="CF154" s="153">
        <f>((CE154)*0.8)/1000</f>
        <v>20.221600000000002</v>
      </c>
      <c r="CG154" s="51"/>
      <c r="CH154" s="153">
        <f>(((CG154*3.8)*(0.8))/1000)</f>
        <v>0</v>
      </c>
      <c r="CI154" s="154">
        <f>IF(A154="","",IF(CF154=0,CH154,CF154))</f>
        <v>20.221600000000002</v>
      </c>
      <c r="CJ154" s="154">
        <f>IF(A154="","",(CK154/$AY$4))</f>
        <v>6651.7111978483335</v>
      </c>
      <c r="CK154" s="154">
        <f>IF(A154="","",IF(CE154="",(CG154*$AY$4),CE154))</f>
        <v>25277</v>
      </c>
      <c r="CL154" s="242">
        <f>CI154-AS154</f>
        <v>2.160000000000295E-2</v>
      </c>
      <c r="CM154" s="153">
        <f>AV154-AW154</f>
        <v>17.899999999999999</v>
      </c>
      <c r="CN154" s="155" t="s">
        <v>142</v>
      </c>
      <c r="CO154" s="199">
        <v>44331</v>
      </c>
      <c r="CP154" s="200">
        <v>0.66319444444444442</v>
      </c>
      <c r="CQ154" s="200">
        <v>0.75</v>
      </c>
      <c r="CR154" s="201" t="s">
        <v>523</v>
      </c>
      <c r="CT154" s="228" t="s">
        <v>697</v>
      </c>
      <c r="CU154" s="228"/>
    </row>
    <row r="155" spans="1:99" s="1" customFormat="1" ht="13.8" thickBot="1" x14ac:dyDescent="0.3">
      <c r="A155" s="100">
        <v>7754</v>
      </c>
      <c r="B155" s="76" t="str">
        <f t="shared" si="4"/>
        <v>7754-1303-2</v>
      </c>
      <c r="C155" s="77">
        <v>41</v>
      </c>
      <c r="D155" s="83" t="s">
        <v>374</v>
      </c>
      <c r="E155" s="83" t="s">
        <v>241</v>
      </c>
      <c r="F155" s="83"/>
      <c r="G155" s="83"/>
      <c r="H155" s="76"/>
      <c r="I155" s="76"/>
      <c r="J155" s="156"/>
      <c r="K155" s="156"/>
      <c r="L155" s="156"/>
      <c r="M155" s="157"/>
      <c r="N155" s="156"/>
      <c r="O155" s="158"/>
      <c r="P155" s="159"/>
      <c r="Q155" s="157"/>
      <c r="R155" s="157"/>
      <c r="S155" s="159"/>
      <c r="T155" s="159"/>
      <c r="U155" s="159"/>
      <c r="V155" s="160"/>
      <c r="W155" s="160"/>
      <c r="X155" s="161"/>
      <c r="Y155" s="162"/>
      <c r="Z155" s="162"/>
      <c r="AA155" s="159"/>
      <c r="AB155" s="159"/>
      <c r="AC155" s="157"/>
      <c r="AD155" s="157"/>
      <c r="AE155" s="161"/>
      <c r="AF155" s="80">
        <v>2</v>
      </c>
      <c r="AG155" s="81">
        <v>44332</v>
      </c>
      <c r="AH155" s="82" t="s">
        <v>416</v>
      </c>
      <c r="AI155" s="83" t="s">
        <v>244</v>
      </c>
      <c r="AJ155" s="83" t="s">
        <v>209</v>
      </c>
      <c r="AK155" s="84">
        <v>0.18055555555555555</v>
      </c>
      <c r="AL155" s="84">
        <v>0.19444444444444445</v>
      </c>
      <c r="AM155" s="84">
        <v>0.3125</v>
      </c>
      <c r="AN155" s="84">
        <v>0.31597222222222221</v>
      </c>
      <c r="AO155" s="163">
        <f>IF(AN155&lt;AK155,(AN155+1)-AK155,AN155-AK155)</f>
        <v>0.13541666666666666</v>
      </c>
      <c r="AP155" s="163">
        <f>IF(AM155&lt;AL155,(AM155+1)-AL155,AM155-AL155)</f>
        <v>0.11805555555555555</v>
      </c>
      <c r="AQ155" s="164">
        <f>IF(AP155&lt;&gt;0,1,"")</f>
        <v>1</v>
      </c>
      <c r="AR155" s="87">
        <f>IF(AK155&lt;&gt;0,AK155-(6/24)+1440,"")</f>
        <v>1439.9305555555557</v>
      </c>
      <c r="AS155" s="88">
        <v>16.7</v>
      </c>
      <c r="AT155" s="165"/>
      <c r="AU155" s="165"/>
      <c r="AV155" s="88">
        <v>23.7</v>
      </c>
      <c r="AW155" s="88">
        <v>9.3000000000000007</v>
      </c>
      <c r="AX155" s="90" t="s">
        <v>518</v>
      </c>
      <c r="AY155" s="89">
        <f>AX155*0.0004536</f>
        <v>35.764454880000002</v>
      </c>
      <c r="AZ155" s="88"/>
      <c r="BA155" s="92"/>
      <c r="BB155" s="92"/>
      <c r="BC155" s="80"/>
      <c r="BD155" s="93"/>
      <c r="BE155" s="93"/>
      <c r="BF155" s="93"/>
      <c r="BG155" s="93"/>
      <c r="BH155" s="94"/>
      <c r="BI155" s="94"/>
      <c r="BJ155" s="94"/>
      <c r="BK155" s="95"/>
      <c r="BL155" s="96"/>
      <c r="BM155" s="96"/>
      <c r="BN155" s="96"/>
      <c r="BO155" s="97"/>
      <c r="BP155" s="98"/>
      <c r="BQ155" s="97"/>
      <c r="BR155" s="76"/>
      <c r="BS155" s="76"/>
      <c r="BT155" s="76"/>
      <c r="BU155" s="76"/>
      <c r="BV155" s="76"/>
      <c r="BW155" s="76"/>
      <c r="BX155" s="76"/>
      <c r="BY155" s="76"/>
      <c r="BZ155" s="76"/>
      <c r="CA155" s="76"/>
      <c r="CB155" s="76"/>
      <c r="CC155" s="76"/>
      <c r="CD155" s="212">
        <v>33.177</v>
      </c>
      <c r="CE155" s="76"/>
      <c r="CF155" s="166">
        <f>((CE155)*0.8)/1000</f>
        <v>0</v>
      </c>
      <c r="CG155" s="76">
        <v>5514</v>
      </c>
      <c r="CH155" s="166">
        <f>(((CG155*3.8)*(0.8))/1000)</f>
        <v>16.762560000000001</v>
      </c>
      <c r="CI155" s="167">
        <f>IF(A155="","",IF(CF155=0,CH155,CF155))</f>
        <v>16.762560000000001</v>
      </c>
      <c r="CJ155" s="167">
        <f>IF(A155="","",(CK155/$AY$4))</f>
        <v>5514</v>
      </c>
      <c r="CK155" s="167">
        <f>IF(A155="","",IF(CE155="",(CG155*$AY$4),CE155))</f>
        <v>20953.612364452201</v>
      </c>
      <c r="CL155" s="99">
        <f>CI155-AS155</f>
        <v>6.2560000000001281E-2</v>
      </c>
      <c r="CM155" s="166">
        <f>AV155-AW155</f>
        <v>14.399999999999999</v>
      </c>
      <c r="CN155" s="168"/>
      <c r="CO155" s="81">
        <v>44332</v>
      </c>
      <c r="CP155" s="192">
        <v>0.1076388888888889</v>
      </c>
      <c r="CQ155" s="192">
        <v>0.14930555555555555</v>
      </c>
      <c r="CR155" s="169" t="s">
        <v>522</v>
      </c>
      <c r="CT155" s="83" t="s">
        <v>697</v>
      </c>
      <c r="CU155" s="76"/>
    </row>
    <row r="156" spans="1:99" s="1" customFormat="1" ht="13.8" hidden="1" thickBot="1" x14ac:dyDescent="0.3">
      <c r="A156" s="100"/>
      <c r="B156" s="76" t="str">
        <f t="shared" ref="B156:B187" si="5">IF(AH156="","",A156&amp;"-"&amp;AH156&amp;"-"&amp;AF156)</f>
        <v/>
      </c>
      <c r="C156" s="77"/>
      <c r="D156" s="83"/>
      <c r="E156" s="83"/>
      <c r="F156" s="83"/>
      <c r="G156" s="83"/>
      <c r="H156" s="76"/>
      <c r="I156" s="76"/>
      <c r="J156" s="156"/>
      <c r="K156" s="156"/>
      <c r="L156" s="156"/>
      <c r="M156" s="157"/>
      <c r="N156" s="156"/>
      <c r="O156" s="158"/>
      <c r="P156" s="159"/>
      <c r="Q156" s="157"/>
      <c r="R156" s="157"/>
      <c r="S156" s="159"/>
      <c r="T156" s="159"/>
      <c r="U156" s="159"/>
      <c r="V156" s="160"/>
      <c r="W156" s="160"/>
      <c r="X156" s="161"/>
      <c r="Y156" s="162"/>
      <c r="Z156" s="162"/>
      <c r="AA156" s="159"/>
      <c r="AB156" s="159"/>
      <c r="AC156" s="157"/>
      <c r="AD156" s="157"/>
      <c r="AE156" s="161"/>
      <c r="AF156" s="80">
        <v>3</v>
      </c>
      <c r="AG156" s="81"/>
      <c r="AH156" s="82"/>
      <c r="AI156" s="83"/>
      <c r="AJ156" s="83"/>
      <c r="AK156" s="84"/>
      <c r="AL156" s="84"/>
      <c r="AM156" s="84"/>
      <c r="AN156" s="84"/>
      <c r="AO156" s="243">
        <f>IF(AN156&lt;AK156,(AN156+1)-AK156,AN156-AK156)</f>
        <v>0</v>
      </c>
      <c r="AP156" s="163">
        <f>IF(AM156&lt;AL156,(AM156+1)-AL156,AM156-AL156)</f>
        <v>0</v>
      </c>
      <c r="AQ156" s="164" t="str">
        <f>IF(AP156&lt;&gt;0,1,"")</f>
        <v/>
      </c>
      <c r="AR156" s="87" t="str">
        <f>IF(AK156&lt;&gt;0,AK156-(6/24)+1440,"")</f>
        <v/>
      </c>
      <c r="AS156" s="88"/>
      <c r="AT156" s="89"/>
      <c r="AU156" s="89"/>
      <c r="AV156" s="88"/>
      <c r="AW156" s="88"/>
      <c r="AX156" s="90"/>
      <c r="AY156" s="89">
        <f>AX156*0.0004536</f>
        <v>0</v>
      </c>
      <c r="AZ156" s="88"/>
      <c r="BA156" s="92"/>
      <c r="BB156" s="92"/>
      <c r="BC156" s="80"/>
      <c r="BD156" s="93"/>
      <c r="BE156" s="93"/>
      <c r="BF156" s="93"/>
      <c r="BG156" s="93"/>
      <c r="BH156" s="94"/>
      <c r="BI156" s="94"/>
      <c r="BJ156" s="94"/>
      <c r="BK156" s="95"/>
      <c r="BL156" s="96"/>
      <c r="BM156" s="96"/>
      <c r="BN156" s="96"/>
      <c r="BO156" s="97"/>
      <c r="BP156" s="98"/>
      <c r="BQ156" s="97"/>
      <c r="BR156" s="76"/>
      <c r="BS156" s="76"/>
      <c r="BT156" s="76"/>
      <c r="BU156" s="76"/>
      <c r="BV156" s="76"/>
      <c r="BW156" s="76"/>
      <c r="BX156" s="76"/>
      <c r="BY156" s="76"/>
      <c r="BZ156" s="76"/>
      <c r="CA156" s="76"/>
      <c r="CB156" s="76"/>
      <c r="CC156" s="76"/>
      <c r="CD156" s="212"/>
      <c r="CE156" s="76"/>
      <c r="CF156" s="166">
        <f>((CE156)*0.8)/1000</f>
        <v>0</v>
      </c>
      <c r="CG156" s="76"/>
      <c r="CH156" s="166">
        <f>(((CG156*3.8)*(0.8))/1000)</f>
        <v>0</v>
      </c>
      <c r="CI156" s="167" t="str">
        <f>IF(A156="","",IF(CF156=0,CH156,CF156))</f>
        <v/>
      </c>
      <c r="CJ156" s="167" t="str">
        <f>IF(A156="","",(CK156/$AY$4))</f>
        <v/>
      </c>
      <c r="CK156" s="167" t="str">
        <f>IF(A156="","",IF(CE156="",(CG156*$AY$4),CE156))</f>
        <v/>
      </c>
      <c r="CL156" s="99"/>
      <c r="CM156" s="166">
        <f>AV156-AW156</f>
        <v>0</v>
      </c>
      <c r="CN156" s="168"/>
      <c r="CO156" s="81"/>
      <c r="CP156" s="192"/>
      <c r="CQ156" s="192"/>
      <c r="CR156" s="169"/>
      <c r="CT156" s="83"/>
      <c r="CU156" s="101"/>
    </row>
    <row r="157" spans="1:99" s="1" customFormat="1" ht="13.8" hidden="1" thickBot="1" x14ac:dyDescent="0.3">
      <c r="A157" s="100"/>
      <c r="B157" s="76" t="str">
        <f t="shared" si="5"/>
        <v/>
      </c>
      <c r="C157" s="77"/>
      <c r="D157" s="83"/>
      <c r="E157" s="83"/>
      <c r="F157" s="83"/>
      <c r="G157" s="83"/>
      <c r="H157" s="76"/>
      <c r="I157" s="76"/>
      <c r="J157" s="156"/>
      <c r="K157" s="156"/>
      <c r="L157" s="156"/>
      <c r="M157" s="157"/>
      <c r="N157" s="156"/>
      <c r="O157" s="158"/>
      <c r="P157" s="159"/>
      <c r="Q157" s="157"/>
      <c r="R157" s="157"/>
      <c r="S157" s="159"/>
      <c r="T157" s="159"/>
      <c r="U157" s="159"/>
      <c r="V157" s="160"/>
      <c r="W157" s="160"/>
      <c r="X157" s="161"/>
      <c r="Y157" s="162"/>
      <c r="Z157" s="162"/>
      <c r="AA157" s="159"/>
      <c r="AB157" s="159"/>
      <c r="AC157" s="157"/>
      <c r="AD157" s="157"/>
      <c r="AE157" s="161"/>
      <c r="AF157" s="102">
        <v>4</v>
      </c>
      <c r="AG157" s="103"/>
      <c r="AH157" s="104"/>
      <c r="AI157" s="107"/>
      <c r="AJ157" s="106"/>
      <c r="AK157" s="107"/>
      <c r="AL157" s="107"/>
      <c r="AM157" s="107"/>
      <c r="AN157" s="107"/>
      <c r="AO157" s="170">
        <f>IF(AN157&lt;AK157,(AN157+1)-AK157,AN157-AK157)</f>
        <v>0</v>
      </c>
      <c r="AP157" s="170">
        <f>IF(AM157&lt;AL157,(AM157+1)-AL157,AM157-AL157)</f>
        <v>0</v>
      </c>
      <c r="AQ157" s="171" t="str">
        <f>IF(AP157&lt;&gt;0,1,"")</f>
        <v/>
      </c>
      <c r="AR157" s="110" t="str">
        <f>IF(AK157&lt;&gt;0,AK157-(6/24)+1440,"")</f>
        <v/>
      </c>
      <c r="AS157" s="111"/>
      <c r="AT157" s="112"/>
      <c r="AU157" s="112"/>
      <c r="AV157" s="111"/>
      <c r="AW157" s="111"/>
      <c r="AX157" s="113"/>
      <c r="AY157" s="112">
        <f>AX157*0.0004536</f>
        <v>0</v>
      </c>
      <c r="AZ157" s="111"/>
      <c r="BA157" s="115"/>
      <c r="BB157" s="115"/>
      <c r="BC157" s="102"/>
      <c r="BD157" s="116"/>
      <c r="BE157" s="116"/>
      <c r="BF157" s="116"/>
      <c r="BG157" s="116"/>
      <c r="BH157" s="117"/>
      <c r="BI157" s="117"/>
      <c r="BJ157" s="117"/>
      <c r="BK157" s="118"/>
      <c r="BL157" s="119"/>
      <c r="BM157" s="119"/>
      <c r="BN157" s="119"/>
      <c r="BO157" s="120"/>
      <c r="BP157" s="121"/>
      <c r="BQ157" s="120"/>
      <c r="BR157" s="122"/>
      <c r="BS157" s="122"/>
      <c r="BT157" s="122"/>
      <c r="BU157" s="122"/>
      <c r="BV157" s="122"/>
      <c r="BW157" s="122"/>
      <c r="BX157" s="122"/>
      <c r="BY157" s="122"/>
      <c r="BZ157" s="122"/>
      <c r="CA157" s="122"/>
      <c r="CB157" s="122"/>
      <c r="CC157" s="122"/>
      <c r="CD157" s="213"/>
      <c r="CE157" s="122"/>
      <c r="CF157" s="172">
        <f>((CE157)*0.8)/1000</f>
        <v>0</v>
      </c>
      <c r="CG157" s="122"/>
      <c r="CH157" s="172">
        <f>(((CG157*3.8)*(0.8))/1000)</f>
        <v>0</v>
      </c>
      <c r="CI157" s="173" t="str">
        <f>IF(A157="","",IF(CF157=0,CH157,CF157))</f>
        <v/>
      </c>
      <c r="CJ157" s="173" t="str">
        <f>IF(A157="","",(CK157/$AY$4))</f>
        <v/>
      </c>
      <c r="CK157" s="173" t="str">
        <f>IF(A157="","",IF(CE157="",(CG157*$AY$4),CE157))</f>
        <v/>
      </c>
      <c r="CL157" s="123"/>
      <c r="CM157" s="172">
        <f>AV157-AW157</f>
        <v>0</v>
      </c>
      <c r="CN157" s="122"/>
      <c r="CO157" s="202"/>
      <c r="CP157" s="203"/>
      <c r="CQ157" s="203"/>
      <c r="CR157" s="204"/>
      <c r="CT157" s="76"/>
      <c r="CU157" s="76"/>
    </row>
    <row r="158" spans="1:99" s="1" customFormat="1" ht="13.8" hidden="1" thickBot="1" x14ac:dyDescent="0.3">
      <c r="A158" s="124"/>
      <c r="B158" s="125" t="str">
        <f t="shared" si="5"/>
        <v/>
      </c>
      <c r="C158" s="126"/>
      <c r="D158" s="127"/>
      <c r="E158" s="127"/>
      <c r="F158" s="127"/>
      <c r="G158" s="127"/>
      <c r="H158" s="127"/>
      <c r="I158" s="128"/>
      <c r="J158" s="174"/>
      <c r="K158" s="174"/>
      <c r="L158" s="174"/>
      <c r="M158" s="175"/>
      <c r="N158" s="174"/>
      <c r="O158" s="176"/>
      <c r="P158" s="177"/>
      <c r="Q158" s="175"/>
      <c r="R158" s="175"/>
      <c r="S158" s="177"/>
      <c r="T158" s="177"/>
      <c r="U158" s="177"/>
      <c r="V158" s="178"/>
      <c r="W158" s="178"/>
      <c r="X158" s="179"/>
      <c r="Y158" s="180"/>
      <c r="Z158" s="180"/>
      <c r="AA158" s="177"/>
      <c r="AB158" s="177"/>
      <c r="AC158" s="175"/>
      <c r="AD158" s="175"/>
      <c r="AE158" s="181"/>
      <c r="AF158" s="238" t="s">
        <v>141</v>
      </c>
      <c r="AG158" s="239"/>
      <c r="AH158" s="182"/>
      <c r="AI158" s="132"/>
      <c r="AJ158" s="132"/>
      <c r="AK158" s="132"/>
      <c r="AL158" s="132"/>
      <c r="AM158" s="132"/>
      <c r="AN158" s="133"/>
      <c r="AO158" s="133">
        <f>SUM(AO154:AO157)</f>
        <v>0.3159722222222221</v>
      </c>
      <c r="AP158" s="133">
        <f>SUM(AP154:AP157)</f>
        <v>0.26736111111111127</v>
      </c>
      <c r="AQ158" s="134">
        <f>SUM(AQ154:AQ157)</f>
        <v>2</v>
      </c>
      <c r="AR158" s="134"/>
      <c r="AS158" s="135"/>
      <c r="AT158" s="135"/>
      <c r="AU158" s="135"/>
      <c r="AV158" s="135"/>
      <c r="AW158" s="135"/>
      <c r="AX158" s="136"/>
      <c r="AY158" s="135"/>
      <c r="AZ158" s="183"/>
      <c r="BA158" s="184"/>
      <c r="BB158" s="184"/>
      <c r="BC158" s="185"/>
      <c r="BD158" s="185"/>
      <c r="BE158" s="185"/>
      <c r="BF158" s="186"/>
      <c r="BG158" s="186"/>
      <c r="BH158" s="186"/>
      <c r="BI158" s="186"/>
      <c r="BJ158" s="186"/>
      <c r="BK158" s="187"/>
      <c r="BL158" s="187"/>
      <c r="BM158" s="187"/>
      <c r="BN158" s="187"/>
      <c r="BO158" s="188"/>
      <c r="BP158" s="188"/>
      <c r="BQ158" s="188"/>
      <c r="BR158" s="189"/>
      <c r="BS158" s="189"/>
      <c r="BT158" s="189"/>
      <c r="BU158" s="189"/>
      <c r="BV158" s="189"/>
      <c r="BW158" s="189"/>
      <c r="BX158" s="189"/>
      <c r="BY158" s="189"/>
      <c r="BZ158" s="189"/>
      <c r="CA158" s="189"/>
      <c r="CB158" s="189"/>
      <c r="CC158" s="189"/>
      <c r="CD158" s="214"/>
      <c r="CE158" s="132"/>
      <c r="CF158" s="135"/>
      <c r="CG158" s="132"/>
      <c r="CH158" s="135">
        <f>SUM(CH154:CH157)</f>
        <v>16.762560000000001</v>
      </c>
      <c r="CI158" s="190">
        <f>SUM(CI154:CI157)</f>
        <v>36.984160000000003</v>
      </c>
      <c r="CJ158" s="190">
        <f>SUM(CJ154:CJ157)</f>
        <v>12165.711197848334</v>
      </c>
      <c r="CK158" s="190">
        <f>SUM(CK154:CK157)</f>
        <v>46230.612364452201</v>
      </c>
      <c r="CL158" s="191"/>
      <c r="CM158" s="135">
        <f>SUM(CM154:CM157)</f>
        <v>32.299999999999997</v>
      </c>
      <c r="CN158" s="132"/>
      <c r="CO158" s="132"/>
      <c r="CP158" s="132"/>
      <c r="CQ158" s="132"/>
      <c r="CR158" s="141"/>
      <c r="CT158" s="214"/>
      <c r="CU158" s="214"/>
    </row>
    <row r="159" spans="1:99" s="1" customFormat="1" x14ac:dyDescent="0.25">
      <c r="A159" s="100">
        <v>7755</v>
      </c>
      <c r="B159" s="51" t="str">
        <f t="shared" si="5"/>
        <v>7755-300-1</v>
      </c>
      <c r="C159" s="52">
        <v>42</v>
      </c>
      <c r="D159" s="83" t="s">
        <v>335</v>
      </c>
      <c r="E159" s="83" t="s">
        <v>219</v>
      </c>
      <c r="F159" s="83" t="s">
        <v>567</v>
      </c>
      <c r="G159" s="83"/>
      <c r="H159" s="53"/>
      <c r="I159" s="70"/>
      <c r="J159" s="142"/>
      <c r="K159" s="142"/>
      <c r="L159" s="142"/>
      <c r="M159" s="143"/>
      <c r="N159" s="142"/>
      <c r="O159" s="144"/>
      <c r="P159" s="145"/>
      <c r="Q159" s="143"/>
      <c r="R159" s="143"/>
      <c r="S159" s="145"/>
      <c r="T159" s="145"/>
      <c r="U159" s="145"/>
      <c r="V159" s="146"/>
      <c r="W159" s="146"/>
      <c r="X159" s="147"/>
      <c r="Y159" s="146"/>
      <c r="Z159" s="146"/>
      <c r="AA159" s="145"/>
      <c r="AB159" s="145"/>
      <c r="AC159" s="143"/>
      <c r="AD159" s="143"/>
      <c r="AE159" s="147"/>
      <c r="AF159" s="56">
        <v>1</v>
      </c>
      <c r="AG159" s="81">
        <v>44332</v>
      </c>
      <c r="AH159" s="148" t="s">
        <v>272</v>
      </c>
      <c r="AI159" s="53" t="s">
        <v>209</v>
      </c>
      <c r="AJ159" s="53" t="s">
        <v>330</v>
      </c>
      <c r="AK159" s="149">
        <v>0.4375</v>
      </c>
      <c r="AL159" s="84">
        <v>0.4548611111111111</v>
      </c>
      <c r="AM159" s="84">
        <v>0.48958333333333331</v>
      </c>
      <c r="AN159" s="149">
        <v>0.49652777777777773</v>
      </c>
      <c r="AO159" s="150">
        <f>IF(AN159&lt;AK159,(AN159+1)-AK159,AN159-AK159)</f>
        <v>5.9027777777777735E-2</v>
      </c>
      <c r="AP159" s="150">
        <f>IF(AM159&lt;AL159,(AM159+1)-AL159,AM159-AL159)</f>
        <v>3.472222222222221E-2</v>
      </c>
      <c r="AQ159" s="151">
        <f>IF(AP159&lt;&gt;0,1,"")</f>
        <v>1</v>
      </c>
      <c r="AR159" s="63">
        <f>IF(AK159&lt;&gt;0,AK159-(6/24)+1440,"")</f>
        <v>1440.1875</v>
      </c>
      <c r="AS159" s="66">
        <v>18.399999999999999</v>
      </c>
      <c r="AT159" s="152"/>
      <c r="AU159" s="152"/>
      <c r="AV159" s="242">
        <v>27.2</v>
      </c>
      <c r="AW159" s="88">
        <v>22.8</v>
      </c>
      <c r="AX159" s="51">
        <v>11735</v>
      </c>
      <c r="AY159" s="65">
        <f>AX159*0.0004536</f>
        <v>5.3229959999999998</v>
      </c>
      <c r="AZ159" s="66"/>
      <c r="BA159" s="68"/>
      <c r="BB159" s="68"/>
      <c r="BC159" s="69"/>
      <c r="BD159" s="70"/>
      <c r="BE159" s="70"/>
      <c r="BF159" s="70"/>
      <c r="BG159" s="70"/>
      <c r="BH159" s="71"/>
      <c r="BI159" s="71"/>
      <c r="BJ159" s="71"/>
      <c r="BK159" s="72"/>
      <c r="BL159" s="73"/>
      <c r="BM159" s="73"/>
      <c r="BN159" s="73"/>
      <c r="BO159" s="74"/>
      <c r="BP159" s="75"/>
      <c r="BQ159" s="74"/>
      <c r="BR159" s="51"/>
      <c r="BS159" s="51"/>
      <c r="BT159" s="51"/>
      <c r="BU159" s="51"/>
      <c r="BV159" s="51"/>
      <c r="BW159" s="51"/>
      <c r="BX159" s="51"/>
      <c r="BY159" s="51"/>
      <c r="BZ159" s="51"/>
      <c r="CA159" s="51"/>
      <c r="CB159" s="51"/>
      <c r="CC159" s="51"/>
      <c r="CD159" s="215">
        <v>5.3339999999999996</v>
      </c>
      <c r="CE159" s="51">
        <f>21502+1462</f>
        <v>22964</v>
      </c>
      <c r="CF159" s="153">
        <f>((CE159)*0.8)/1000</f>
        <v>18.371200000000002</v>
      </c>
      <c r="CG159" s="51"/>
      <c r="CH159" s="153">
        <f>(((CG159*3.8)*(0.8))/1000)</f>
        <v>0</v>
      </c>
      <c r="CI159" s="154">
        <f>IF(A159="","",IF(CF159=0,CH159,CF159))</f>
        <v>18.371200000000002</v>
      </c>
      <c r="CJ159" s="154">
        <f>IF(A159="","",(CK159/$AY$4))</f>
        <v>6043.0389661506169</v>
      </c>
      <c r="CK159" s="154">
        <f>IF(A159="","",IF(CE159="",(CG159*$AY$4),CE159))</f>
        <v>22964</v>
      </c>
      <c r="CL159" s="242">
        <f>CI159-AS159</f>
        <v>-2.8799999999996828E-2</v>
      </c>
      <c r="CM159" s="153">
        <f>AV159-AW159</f>
        <v>4.3999999999999986</v>
      </c>
      <c r="CN159" s="155"/>
      <c r="CO159" s="199">
        <v>44332</v>
      </c>
      <c r="CP159" s="200">
        <v>0.15972222222222224</v>
      </c>
      <c r="CQ159" s="200">
        <v>0.22916666666666666</v>
      </c>
      <c r="CR159" s="201" t="s">
        <v>523</v>
      </c>
      <c r="CT159" s="263" t="s">
        <v>697</v>
      </c>
      <c r="CU159" s="228"/>
    </row>
    <row r="160" spans="1:99" s="1" customFormat="1" ht="13.8" thickBot="1" x14ac:dyDescent="0.3">
      <c r="A160" s="100">
        <v>7755</v>
      </c>
      <c r="B160" s="76" t="str">
        <f t="shared" si="5"/>
        <v>7755-300-2</v>
      </c>
      <c r="C160" s="77">
        <v>42</v>
      </c>
      <c r="D160" s="83" t="s">
        <v>335</v>
      </c>
      <c r="E160" s="83" t="s">
        <v>219</v>
      </c>
      <c r="F160" s="83" t="s">
        <v>567</v>
      </c>
      <c r="G160" s="83"/>
      <c r="H160" s="76"/>
      <c r="I160" s="76"/>
      <c r="J160" s="156"/>
      <c r="K160" s="156"/>
      <c r="L160" s="156"/>
      <c r="M160" s="157"/>
      <c r="N160" s="156"/>
      <c r="O160" s="158"/>
      <c r="P160" s="159"/>
      <c r="Q160" s="157"/>
      <c r="R160" s="157"/>
      <c r="S160" s="159"/>
      <c r="T160" s="159"/>
      <c r="U160" s="159"/>
      <c r="V160" s="160"/>
      <c r="W160" s="160"/>
      <c r="X160" s="161"/>
      <c r="Y160" s="162"/>
      <c r="Z160" s="162"/>
      <c r="AA160" s="159"/>
      <c r="AB160" s="159"/>
      <c r="AC160" s="157"/>
      <c r="AD160" s="157"/>
      <c r="AE160" s="161"/>
      <c r="AF160" s="80">
        <v>2</v>
      </c>
      <c r="AG160" s="81">
        <v>44333</v>
      </c>
      <c r="AH160" s="82" t="s">
        <v>272</v>
      </c>
      <c r="AI160" s="83" t="s">
        <v>330</v>
      </c>
      <c r="AJ160" s="83" t="s">
        <v>244</v>
      </c>
      <c r="AK160" s="84">
        <v>7.6388888888888895E-2</v>
      </c>
      <c r="AL160" s="84">
        <v>9.375E-2</v>
      </c>
      <c r="AM160" s="84">
        <v>0.22222222222222221</v>
      </c>
      <c r="AN160" s="84">
        <v>0.22916666666666666</v>
      </c>
      <c r="AO160" s="163">
        <f>IF(AN160&lt;AK160,(AN160+1)-AK160,AN160-AK160)</f>
        <v>0.15277777777777776</v>
      </c>
      <c r="AP160" s="163">
        <f>IF(AM160&lt;AL160,(AM160+1)-AL160,AM160-AL160)</f>
        <v>0.12847222222222221</v>
      </c>
      <c r="AQ160" s="164">
        <f>IF(AP160&lt;&gt;0,1,"")</f>
        <v>1</v>
      </c>
      <c r="AR160" s="87">
        <f>IF(AK160&lt;&gt;0,AK160-(6/24)+1440,"")</f>
        <v>1439.8263888888889</v>
      </c>
      <c r="AS160" s="254">
        <v>0</v>
      </c>
      <c r="AT160" s="165"/>
      <c r="AU160" s="165"/>
      <c r="AV160" s="88">
        <v>22.4</v>
      </c>
      <c r="AW160" s="88">
        <v>7.2</v>
      </c>
      <c r="AX160" s="90" t="s">
        <v>568</v>
      </c>
      <c r="AY160" s="89">
        <f>AX160*0.0004536</f>
        <v>33.665284800000002</v>
      </c>
      <c r="AZ160" s="88"/>
      <c r="BA160" s="92"/>
      <c r="BB160" s="92"/>
      <c r="BC160" s="80"/>
      <c r="BD160" s="93"/>
      <c r="BE160" s="93"/>
      <c r="BF160" s="93"/>
      <c r="BG160" s="93"/>
      <c r="BH160" s="94"/>
      <c r="BI160" s="94"/>
      <c r="BJ160" s="94"/>
      <c r="BK160" s="95"/>
      <c r="BL160" s="96"/>
      <c r="BM160" s="96"/>
      <c r="BN160" s="96"/>
      <c r="BO160" s="97"/>
      <c r="BP160" s="98"/>
      <c r="BQ160" s="97"/>
      <c r="BR160" s="76"/>
      <c r="BS160" s="76"/>
      <c r="BT160" s="76"/>
      <c r="BU160" s="76"/>
      <c r="BV160" s="76"/>
      <c r="BW160" s="76"/>
      <c r="BX160" s="76"/>
      <c r="BY160" s="76"/>
      <c r="BZ160" s="76"/>
      <c r="CA160" s="76"/>
      <c r="CB160" s="76"/>
      <c r="CC160" s="76"/>
      <c r="CD160" s="212">
        <v>33.073999999999998</v>
      </c>
      <c r="CE160" s="76"/>
      <c r="CF160" s="166">
        <f>((CE160)*0.8)/1000</f>
        <v>0</v>
      </c>
      <c r="CG160" s="76"/>
      <c r="CH160" s="166">
        <f>(((CG160*3.8)*(0.8))/1000)</f>
        <v>0</v>
      </c>
      <c r="CI160" s="167">
        <f>IF(A160="","",IF(CF160=0,CH160,CF160))</f>
        <v>0</v>
      </c>
      <c r="CJ160" s="167">
        <f>IF(A160="","",(CK160/$AY$4))</f>
        <v>0</v>
      </c>
      <c r="CK160" s="167">
        <f>IF(A160="","",IF(CE160="",(CG160*$AY$4),CE160))</f>
        <v>0</v>
      </c>
      <c r="CL160" s="99">
        <f>CI160-AS160</f>
        <v>0</v>
      </c>
      <c r="CM160" s="166">
        <f>AV160-AW160</f>
        <v>15.2</v>
      </c>
      <c r="CN160" s="168" t="s">
        <v>301</v>
      </c>
      <c r="CO160" s="81"/>
      <c r="CP160" s="192"/>
      <c r="CQ160" s="192"/>
      <c r="CR160" s="169"/>
      <c r="CT160" s="264" t="s">
        <v>697</v>
      </c>
      <c r="CU160" s="76"/>
    </row>
    <row r="161" spans="1:99" s="1" customFormat="1" ht="13.8" hidden="1" thickBot="1" x14ac:dyDescent="0.3">
      <c r="A161" s="100"/>
      <c r="B161" s="76" t="str">
        <f t="shared" si="5"/>
        <v/>
      </c>
      <c r="C161" s="77"/>
      <c r="D161" s="83"/>
      <c r="E161" s="83"/>
      <c r="F161" s="83"/>
      <c r="G161" s="83"/>
      <c r="H161" s="76"/>
      <c r="I161" s="76"/>
      <c r="J161" s="156"/>
      <c r="K161" s="156"/>
      <c r="L161" s="156"/>
      <c r="M161" s="157"/>
      <c r="N161" s="156"/>
      <c r="O161" s="158"/>
      <c r="P161" s="159"/>
      <c r="Q161" s="157"/>
      <c r="R161" s="157"/>
      <c r="S161" s="159"/>
      <c r="T161" s="159"/>
      <c r="U161" s="159"/>
      <c r="V161" s="160"/>
      <c r="W161" s="160"/>
      <c r="X161" s="161"/>
      <c r="Y161" s="162"/>
      <c r="Z161" s="162"/>
      <c r="AA161" s="159"/>
      <c r="AB161" s="159"/>
      <c r="AC161" s="157"/>
      <c r="AD161" s="157"/>
      <c r="AE161" s="161"/>
      <c r="AF161" s="80">
        <v>3</v>
      </c>
      <c r="AG161" s="81"/>
      <c r="AH161" s="82"/>
      <c r="AI161" s="83"/>
      <c r="AJ161" s="83"/>
      <c r="AK161" s="84"/>
      <c r="AL161" s="84"/>
      <c r="AM161" s="84"/>
      <c r="AN161" s="84"/>
      <c r="AO161" s="243">
        <f>IF(AN161&lt;AK161,(AN161+1)-AK161,AN161-AK161)</f>
        <v>0</v>
      </c>
      <c r="AP161" s="163">
        <f>IF(AM161&lt;AL161,(AM161+1)-AL161,AM161-AL161)</f>
        <v>0</v>
      </c>
      <c r="AQ161" s="164" t="str">
        <f>IF(AP161&lt;&gt;0,1,"")</f>
        <v/>
      </c>
      <c r="AR161" s="87" t="str">
        <f>IF(AK161&lt;&gt;0,AK161-(6/24)+1440,"")</f>
        <v/>
      </c>
      <c r="AS161" s="88"/>
      <c r="AT161" s="89"/>
      <c r="AU161" s="89"/>
      <c r="AV161" s="88"/>
      <c r="AW161" s="88"/>
      <c r="AX161" s="90"/>
      <c r="AY161" s="89">
        <f>AX161*0.0004536</f>
        <v>0</v>
      </c>
      <c r="AZ161" s="88"/>
      <c r="BA161" s="92"/>
      <c r="BB161" s="92"/>
      <c r="BC161" s="80"/>
      <c r="BD161" s="93"/>
      <c r="BE161" s="93"/>
      <c r="BF161" s="93"/>
      <c r="BG161" s="93"/>
      <c r="BH161" s="94"/>
      <c r="BI161" s="94"/>
      <c r="BJ161" s="94"/>
      <c r="BK161" s="95"/>
      <c r="BL161" s="96"/>
      <c r="BM161" s="96"/>
      <c r="BN161" s="96"/>
      <c r="BO161" s="97"/>
      <c r="BP161" s="98"/>
      <c r="BQ161" s="97"/>
      <c r="BR161" s="76"/>
      <c r="BS161" s="76"/>
      <c r="BT161" s="76"/>
      <c r="BU161" s="76"/>
      <c r="BV161" s="76"/>
      <c r="BW161" s="76"/>
      <c r="BX161" s="76"/>
      <c r="BY161" s="76"/>
      <c r="BZ161" s="76"/>
      <c r="CA161" s="76"/>
      <c r="CB161" s="76"/>
      <c r="CC161" s="76"/>
      <c r="CD161" s="212"/>
      <c r="CE161" s="76"/>
      <c r="CF161" s="166">
        <f>((CE161)*0.8)/1000</f>
        <v>0</v>
      </c>
      <c r="CG161" s="76"/>
      <c r="CH161" s="166">
        <f>(((CG161*3.8)*(0.8))/1000)</f>
        <v>0</v>
      </c>
      <c r="CI161" s="167" t="str">
        <f>IF(A161="","",IF(CF161=0,CH161,CF161))</f>
        <v/>
      </c>
      <c r="CJ161" s="167" t="str">
        <f>IF(A161="","",(CK161/$AY$4))</f>
        <v/>
      </c>
      <c r="CK161" s="167" t="str">
        <f>IF(A161="","",IF(CE161="",(CG161*$AY$4),CE161))</f>
        <v/>
      </c>
      <c r="CL161" s="99"/>
      <c r="CM161" s="166">
        <f>AV161-AW161</f>
        <v>0</v>
      </c>
      <c r="CN161" s="168"/>
      <c r="CO161" s="81"/>
      <c r="CP161" s="192"/>
      <c r="CQ161" s="192"/>
      <c r="CR161" s="169"/>
      <c r="CT161" s="264"/>
      <c r="CU161" s="101"/>
    </row>
    <row r="162" spans="1:99" s="1" customFormat="1" ht="13.8" hidden="1" thickBot="1" x14ac:dyDescent="0.3">
      <c r="A162" s="100"/>
      <c r="B162" s="76" t="str">
        <f t="shared" si="5"/>
        <v/>
      </c>
      <c r="C162" s="77"/>
      <c r="D162" s="83"/>
      <c r="E162" s="83"/>
      <c r="F162" s="83"/>
      <c r="G162" s="83"/>
      <c r="H162" s="76"/>
      <c r="I162" s="76"/>
      <c r="J162" s="156"/>
      <c r="K162" s="156"/>
      <c r="L162" s="156"/>
      <c r="M162" s="157"/>
      <c r="N162" s="156"/>
      <c r="O162" s="158"/>
      <c r="P162" s="159"/>
      <c r="Q162" s="157"/>
      <c r="R162" s="157"/>
      <c r="S162" s="159"/>
      <c r="T162" s="159"/>
      <c r="U162" s="159"/>
      <c r="V162" s="160"/>
      <c r="W162" s="160"/>
      <c r="X162" s="161"/>
      <c r="Y162" s="162"/>
      <c r="Z162" s="162"/>
      <c r="AA162" s="159"/>
      <c r="AB162" s="159"/>
      <c r="AC162" s="157"/>
      <c r="AD162" s="157"/>
      <c r="AE162" s="161"/>
      <c r="AF162" s="102">
        <v>4</v>
      </c>
      <c r="AG162" s="103"/>
      <c r="AH162" s="104"/>
      <c r="AI162" s="107"/>
      <c r="AJ162" s="106"/>
      <c r="AK162" s="107"/>
      <c r="AL162" s="107"/>
      <c r="AM162" s="107"/>
      <c r="AN162" s="107"/>
      <c r="AO162" s="170">
        <f>IF(AN162&lt;AK162,(AN162+1)-AK162,AN162-AK162)</f>
        <v>0</v>
      </c>
      <c r="AP162" s="170">
        <f>IF(AM162&lt;AL162,(AM162+1)-AL162,AM162-AL162)</f>
        <v>0</v>
      </c>
      <c r="AQ162" s="171" t="str">
        <f>IF(AP162&lt;&gt;0,1,"")</f>
        <v/>
      </c>
      <c r="AR162" s="110" t="str">
        <f>IF(AK162&lt;&gt;0,AK162-(6/24)+1440,"")</f>
        <v/>
      </c>
      <c r="AS162" s="111"/>
      <c r="AT162" s="112"/>
      <c r="AU162" s="112"/>
      <c r="AV162" s="111"/>
      <c r="AW162" s="111"/>
      <c r="AX162" s="113"/>
      <c r="AY162" s="112">
        <f>AX162*0.0004536</f>
        <v>0</v>
      </c>
      <c r="AZ162" s="111"/>
      <c r="BA162" s="115"/>
      <c r="BB162" s="115"/>
      <c r="BC162" s="102"/>
      <c r="BD162" s="116"/>
      <c r="BE162" s="116"/>
      <c r="BF162" s="116"/>
      <c r="BG162" s="116"/>
      <c r="BH162" s="117"/>
      <c r="BI162" s="117"/>
      <c r="BJ162" s="117"/>
      <c r="BK162" s="118"/>
      <c r="BL162" s="119"/>
      <c r="BM162" s="119"/>
      <c r="BN162" s="119"/>
      <c r="BO162" s="120"/>
      <c r="BP162" s="121"/>
      <c r="BQ162" s="120"/>
      <c r="BR162" s="122"/>
      <c r="BS162" s="122"/>
      <c r="BT162" s="122"/>
      <c r="BU162" s="122"/>
      <c r="BV162" s="122"/>
      <c r="BW162" s="122"/>
      <c r="BX162" s="122"/>
      <c r="BY162" s="122"/>
      <c r="BZ162" s="122"/>
      <c r="CA162" s="122"/>
      <c r="CB162" s="122"/>
      <c r="CC162" s="122"/>
      <c r="CD162" s="213"/>
      <c r="CE162" s="122"/>
      <c r="CF162" s="172">
        <f>((CE162)*0.8)/1000</f>
        <v>0</v>
      </c>
      <c r="CG162" s="122"/>
      <c r="CH162" s="172">
        <f>(((CG162*3.8)*(0.8))/1000)</f>
        <v>0</v>
      </c>
      <c r="CI162" s="173" t="str">
        <f>IF(A162="","",IF(CF162=0,CH162,CF162))</f>
        <v/>
      </c>
      <c r="CJ162" s="173" t="str">
        <f>IF(A162="","",(CK162/$AY$4))</f>
        <v/>
      </c>
      <c r="CK162" s="173" t="str">
        <f>IF(A162="","",IF(CE162="",(CG162*$AY$4),CE162))</f>
        <v/>
      </c>
      <c r="CL162" s="123"/>
      <c r="CM162" s="172">
        <f>AV162-AW162</f>
        <v>0</v>
      </c>
      <c r="CN162" s="122"/>
      <c r="CO162" s="202"/>
      <c r="CP162" s="203"/>
      <c r="CQ162" s="203"/>
      <c r="CR162" s="204"/>
      <c r="CT162" s="265"/>
      <c r="CU162" s="76"/>
    </row>
    <row r="163" spans="1:99" s="1" customFormat="1" ht="13.8" hidden="1" thickBot="1" x14ac:dyDescent="0.3">
      <c r="A163" s="124"/>
      <c r="B163" s="125" t="str">
        <f t="shared" si="5"/>
        <v/>
      </c>
      <c r="C163" s="126"/>
      <c r="D163" s="127"/>
      <c r="E163" s="127"/>
      <c r="F163" s="127"/>
      <c r="G163" s="127"/>
      <c r="H163" s="127"/>
      <c r="I163" s="128"/>
      <c r="J163" s="174"/>
      <c r="K163" s="174"/>
      <c r="L163" s="174"/>
      <c r="M163" s="175"/>
      <c r="N163" s="174"/>
      <c r="O163" s="176"/>
      <c r="P163" s="177"/>
      <c r="Q163" s="175"/>
      <c r="R163" s="175"/>
      <c r="S163" s="177"/>
      <c r="T163" s="177"/>
      <c r="U163" s="177"/>
      <c r="V163" s="178"/>
      <c r="W163" s="178"/>
      <c r="X163" s="179"/>
      <c r="Y163" s="180"/>
      <c r="Z163" s="180"/>
      <c r="AA163" s="177"/>
      <c r="AB163" s="177"/>
      <c r="AC163" s="175"/>
      <c r="AD163" s="175"/>
      <c r="AE163" s="181"/>
      <c r="AF163" s="238" t="s">
        <v>141</v>
      </c>
      <c r="AG163" s="239"/>
      <c r="AH163" s="182"/>
      <c r="AI163" s="132"/>
      <c r="AJ163" s="132"/>
      <c r="AK163" s="132"/>
      <c r="AL163" s="132"/>
      <c r="AM163" s="132"/>
      <c r="AN163" s="133"/>
      <c r="AO163" s="133">
        <f>SUM(AO159:AO162)</f>
        <v>0.2118055555555555</v>
      </c>
      <c r="AP163" s="133">
        <f>SUM(AP159:AP162)</f>
        <v>0.16319444444444442</v>
      </c>
      <c r="AQ163" s="134">
        <f>SUM(AQ159:AQ162)</f>
        <v>2</v>
      </c>
      <c r="AR163" s="134"/>
      <c r="AS163" s="135"/>
      <c r="AT163" s="135"/>
      <c r="AU163" s="135"/>
      <c r="AV163" s="135"/>
      <c r="AW163" s="135"/>
      <c r="AX163" s="136"/>
      <c r="AY163" s="135"/>
      <c r="AZ163" s="183"/>
      <c r="BA163" s="184"/>
      <c r="BB163" s="184"/>
      <c r="BC163" s="185"/>
      <c r="BD163" s="185"/>
      <c r="BE163" s="185"/>
      <c r="BF163" s="186"/>
      <c r="BG163" s="186"/>
      <c r="BH163" s="186"/>
      <c r="BI163" s="186"/>
      <c r="BJ163" s="186"/>
      <c r="BK163" s="187"/>
      <c r="BL163" s="187"/>
      <c r="BM163" s="187"/>
      <c r="BN163" s="187"/>
      <c r="BO163" s="188"/>
      <c r="BP163" s="188"/>
      <c r="BQ163" s="188"/>
      <c r="BR163" s="189"/>
      <c r="BS163" s="189"/>
      <c r="BT163" s="189"/>
      <c r="BU163" s="189"/>
      <c r="BV163" s="189"/>
      <c r="BW163" s="189"/>
      <c r="BX163" s="189"/>
      <c r="BY163" s="189"/>
      <c r="BZ163" s="189"/>
      <c r="CA163" s="189"/>
      <c r="CB163" s="189"/>
      <c r="CC163" s="189"/>
      <c r="CD163" s="214"/>
      <c r="CE163" s="132"/>
      <c r="CF163" s="135"/>
      <c r="CG163" s="132"/>
      <c r="CH163" s="135">
        <f>SUM(CH159:CH162)</f>
        <v>0</v>
      </c>
      <c r="CI163" s="190">
        <f>SUM(CI159:CI162)</f>
        <v>18.371200000000002</v>
      </c>
      <c r="CJ163" s="190">
        <f>SUM(CJ159:CJ162)</f>
        <v>6043.0389661506169</v>
      </c>
      <c r="CK163" s="190">
        <f>SUM(CK159:CK162)</f>
        <v>22964</v>
      </c>
      <c r="CL163" s="191"/>
      <c r="CM163" s="135">
        <f>SUM(CM159:CM162)</f>
        <v>19.599999999999998</v>
      </c>
      <c r="CN163" s="132"/>
      <c r="CO163" s="132"/>
      <c r="CP163" s="132"/>
      <c r="CQ163" s="132"/>
      <c r="CR163" s="141"/>
      <c r="CT163" s="214"/>
      <c r="CU163" s="214"/>
    </row>
    <row r="164" spans="1:99" s="1" customFormat="1" x14ac:dyDescent="0.25">
      <c r="A164" s="100">
        <v>7756</v>
      </c>
      <c r="B164" s="51" t="str">
        <f t="shared" si="5"/>
        <v>7756-5701-1</v>
      </c>
      <c r="C164" s="52">
        <v>42</v>
      </c>
      <c r="D164" s="83" t="s">
        <v>240</v>
      </c>
      <c r="E164" s="83" t="s">
        <v>498</v>
      </c>
      <c r="F164" s="83" t="s">
        <v>538</v>
      </c>
      <c r="G164" s="83" t="s">
        <v>232</v>
      </c>
      <c r="H164" s="53" t="s">
        <v>570</v>
      </c>
      <c r="I164" s="70"/>
      <c r="J164" s="142"/>
      <c r="K164" s="142"/>
      <c r="L164" s="142"/>
      <c r="M164" s="143"/>
      <c r="N164" s="142"/>
      <c r="O164" s="144"/>
      <c r="P164" s="145"/>
      <c r="Q164" s="143"/>
      <c r="R164" s="143"/>
      <c r="S164" s="145"/>
      <c r="T164" s="145"/>
      <c r="U164" s="145"/>
      <c r="V164" s="146"/>
      <c r="W164" s="146"/>
      <c r="X164" s="147"/>
      <c r="Y164" s="146"/>
      <c r="Z164" s="146"/>
      <c r="AA164" s="145"/>
      <c r="AB164" s="145"/>
      <c r="AC164" s="143"/>
      <c r="AD164" s="143"/>
      <c r="AE164" s="147"/>
      <c r="AF164" s="56">
        <v>1</v>
      </c>
      <c r="AG164" s="81">
        <v>44333</v>
      </c>
      <c r="AH164" s="148" t="s">
        <v>342</v>
      </c>
      <c r="AI164" s="53" t="s">
        <v>244</v>
      </c>
      <c r="AJ164" s="53" t="s">
        <v>345</v>
      </c>
      <c r="AK164" s="149">
        <v>0.27083333333333331</v>
      </c>
      <c r="AL164" s="84">
        <v>0.2986111111111111</v>
      </c>
      <c r="AM164" s="84">
        <v>0.46875</v>
      </c>
      <c r="AN164" s="149">
        <v>0.47916666666666669</v>
      </c>
      <c r="AO164" s="150">
        <f>IF(AN164&lt;AK164,(AN164+1)-AK164,AN164-AK164)</f>
        <v>0.20833333333333337</v>
      </c>
      <c r="AP164" s="150">
        <f>IF(AM164&lt;AL164,(AM164+1)-AL164,AM164-AL164)</f>
        <v>0.1701388888888889</v>
      </c>
      <c r="AQ164" s="151">
        <f>IF(AP164&lt;&gt;0,1,"")</f>
        <v>1</v>
      </c>
      <c r="AR164" s="63">
        <f>IF(AK164&lt;&gt;0,AK164-(6/24)+1440,"")</f>
        <v>1440.0208333333333</v>
      </c>
      <c r="AS164" s="66">
        <v>21.3</v>
      </c>
      <c r="AT164" s="152"/>
      <c r="AU164" s="152"/>
      <c r="AV164" s="66">
        <v>28.3</v>
      </c>
      <c r="AW164" s="88">
        <v>8.1999999999999993</v>
      </c>
      <c r="AX164" s="51">
        <v>83943</v>
      </c>
      <c r="AY164" s="65">
        <f>AX164*0.0004536</f>
        <v>38.076544800000001</v>
      </c>
      <c r="AZ164" s="66"/>
      <c r="BA164" s="68"/>
      <c r="BB164" s="68"/>
      <c r="BC164" s="69"/>
      <c r="BD164" s="70"/>
      <c r="BE164" s="70"/>
      <c r="BF164" s="70"/>
      <c r="BG164" s="70"/>
      <c r="BH164" s="71"/>
      <c r="BI164" s="71"/>
      <c r="BJ164" s="71"/>
      <c r="BK164" s="72"/>
      <c r="BL164" s="73"/>
      <c r="BM164" s="73"/>
      <c r="BN164" s="73"/>
      <c r="BO164" s="74"/>
      <c r="BP164" s="75"/>
      <c r="BQ164" s="74"/>
      <c r="BR164" s="51"/>
      <c r="BS164" s="51"/>
      <c r="BT164" s="51"/>
      <c r="BU164" s="51"/>
      <c r="BV164" s="51"/>
      <c r="BW164" s="51"/>
      <c r="BX164" s="51"/>
      <c r="BY164" s="51"/>
      <c r="BZ164" s="51"/>
      <c r="CA164" s="51"/>
      <c r="CB164" s="51"/>
      <c r="CC164" s="51"/>
      <c r="CD164" s="215">
        <v>38.158000000000001</v>
      </c>
      <c r="CE164" s="51"/>
      <c r="CF164" s="153">
        <f>((CE164)*0.8)/1000</f>
        <v>0</v>
      </c>
      <c r="CG164" s="51">
        <v>7030</v>
      </c>
      <c r="CH164" s="153">
        <f>(((CG164*3.8)*(0.8))/1000)</f>
        <v>21.371200000000002</v>
      </c>
      <c r="CI164" s="154">
        <f>IF(A164="","",IF(CF164=0,CH164,CF164))</f>
        <v>21.371200000000002</v>
      </c>
      <c r="CJ164" s="154">
        <f>IF(A164="","",(CK164/$AY$4))</f>
        <v>7030</v>
      </c>
      <c r="CK164" s="154">
        <f>IF(A164="","",IF(CE164="",(CG164*$AY$4),CE164))</f>
        <v>26714.525738501809</v>
      </c>
      <c r="CL164" s="242">
        <f>CI164-AS164</f>
        <v>7.120000000000104E-2</v>
      </c>
      <c r="CM164" s="153">
        <f>AV164-AW164</f>
        <v>20.100000000000001</v>
      </c>
      <c r="CN164" s="155" t="s">
        <v>142</v>
      </c>
      <c r="CO164" s="199"/>
      <c r="CP164" s="200"/>
      <c r="CQ164" s="200"/>
      <c r="CR164" s="201"/>
      <c r="CT164" s="228" t="s">
        <v>697</v>
      </c>
      <c r="CU164" s="228"/>
    </row>
    <row r="165" spans="1:99" s="1" customFormat="1" x14ac:dyDescent="0.25">
      <c r="A165" s="100">
        <v>7756</v>
      </c>
      <c r="B165" s="76" t="str">
        <f t="shared" si="5"/>
        <v>7756-4700-2</v>
      </c>
      <c r="C165" s="77">
        <v>42</v>
      </c>
      <c r="D165" s="83" t="s">
        <v>240</v>
      </c>
      <c r="E165" s="83" t="s">
        <v>498</v>
      </c>
      <c r="F165" s="83" t="s">
        <v>538</v>
      </c>
      <c r="G165" s="83" t="s">
        <v>232</v>
      </c>
      <c r="H165" s="76" t="s">
        <v>570</v>
      </c>
      <c r="I165" s="76"/>
      <c r="J165" s="156"/>
      <c r="K165" s="156"/>
      <c r="L165" s="156"/>
      <c r="M165" s="157"/>
      <c r="N165" s="156"/>
      <c r="O165" s="158"/>
      <c r="P165" s="159"/>
      <c r="Q165" s="157"/>
      <c r="R165" s="157"/>
      <c r="S165" s="159"/>
      <c r="T165" s="159"/>
      <c r="U165" s="159"/>
      <c r="V165" s="160"/>
      <c r="W165" s="160"/>
      <c r="X165" s="161"/>
      <c r="Y165" s="162"/>
      <c r="Z165" s="162"/>
      <c r="AA165" s="159"/>
      <c r="AB165" s="159"/>
      <c r="AC165" s="157"/>
      <c r="AD165" s="157"/>
      <c r="AE165" s="161"/>
      <c r="AF165" s="80">
        <v>2</v>
      </c>
      <c r="AG165" s="81">
        <v>44333</v>
      </c>
      <c r="AH165" s="82" t="s">
        <v>343</v>
      </c>
      <c r="AI165" s="83" t="s">
        <v>345</v>
      </c>
      <c r="AJ165" s="83" t="s">
        <v>346</v>
      </c>
      <c r="AK165" s="84">
        <v>0.50694444444444442</v>
      </c>
      <c r="AL165" s="84">
        <v>0.52430555555555558</v>
      </c>
      <c r="AM165" s="84">
        <v>0.57291666666666663</v>
      </c>
      <c r="AN165" s="84">
        <v>0.57986111111111105</v>
      </c>
      <c r="AO165" s="163">
        <f>IF(AN165&lt;AK165,(AN165+1)-AK165,AN165-AK165)</f>
        <v>7.291666666666663E-2</v>
      </c>
      <c r="AP165" s="163">
        <f>IF(AM165&lt;AL165,(AM165+1)-AL165,AM165-AL165)</f>
        <v>4.8611111111111049E-2</v>
      </c>
      <c r="AQ165" s="164">
        <f>IF(AP165&lt;&gt;0,1,"")</f>
        <v>1</v>
      </c>
      <c r="AR165" s="87">
        <f>IF(AK165&lt;&gt;0,AK165-(6/24)+1440,"")</f>
        <v>1440.2569444444443</v>
      </c>
      <c r="AS165" s="88">
        <v>8</v>
      </c>
      <c r="AT165" s="165"/>
      <c r="AU165" s="165"/>
      <c r="AV165" s="88">
        <v>16</v>
      </c>
      <c r="AW165" s="88">
        <v>9.8000000000000007</v>
      </c>
      <c r="AX165" s="90" t="s">
        <v>539</v>
      </c>
      <c r="AY165" s="89">
        <f>AX165*0.0004536</f>
        <v>33.828580800000005</v>
      </c>
      <c r="AZ165" s="88"/>
      <c r="BA165" s="92"/>
      <c r="BB165" s="92"/>
      <c r="BC165" s="80"/>
      <c r="BD165" s="93"/>
      <c r="BE165" s="93"/>
      <c r="BF165" s="93"/>
      <c r="BG165" s="93"/>
      <c r="BH165" s="94"/>
      <c r="BI165" s="94"/>
      <c r="BJ165" s="94"/>
      <c r="BK165" s="95"/>
      <c r="BL165" s="96"/>
      <c r="BM165" s="96"/>
      <c r="BN165" s="96"/>
      <c r="BO165" s="97"/>
      <c r="BP165" s="98"/>
      <c r="BQ165" s="97"/>
      <c r="BR165" s="76"/>
      <c r="BS165" s="76"/>
      <c r="BT165" s="76"/>
      <c r="BU165" s="76"/>
      <c r="BV165" s="76"/>
      <c r="BW165" s="76"/>
      <c r="BX165" s="76"/>
      <c r="BY165" s="76"/>
      <c r="BZ165" s="76"/>
      <c r="CA165" s="76"/>
      <c r="CB165" s="76"/>
      <c r="CC165" s="76"/>
      <c r="CD165" s="275">
        <v>33.899000000000001</v>
      </c>
      <c r="CE165" s="76"/>
      <c r="CF165" s="166">
        <f>((CE165)*0.8)/1000</f>
        <v>0</v>
      </c>
      <c r="CG165" s="76">
        <v>2651</v>
      </c>
      <c r="CH165" s="166">
        <f>(((CG165*3.8)*(0.8))/1000)</f>
        <v>8.0590399999999995</v>
      </c>
      <c r="CI165" s="167">
        <f>IF(A165="","",IF(CF165=0,CH165,CF165))</f>
        <v>8.0590399999999995</v>
      </c>
      <c r="CJ165" s="167">
        <f>IF(A165="","",(CK165/$AY$4))</f>
        <v>2651</v>
      </c>
      <c r="CK165" s="167">
        <f>IF(A165="","",IF(CE165="",(CG165*$AY$4),CE165))</f>
        <v>10073.998255016826</v>
      </c>
      <c r="CL165" s="99">
        <f>CI165-AS165</f>
        <v>5.9039999999999537E-2</v>
      </c>
      <c r="CM165" s="166">
        <f>AV165-AW165</f>
        <v>6.1999999999999993</v>
      </c>
      <c r="CN165" s="168"/>
      <c r="CO165" s="81"/>
      <c r="CP165" s="192"/>
      <c r="CQ165" s="192"/>
      <c r="CR165" s="169"/>
      <c r="CT165" s="83" t="s">
        <v>697</v>
      </c>
      <c r="CU165" s="76"/>
    </row>
    <row r="166" spans="1:99" s="1" customFormat="1" ht="13.8" thickBot="1" x14ac:dyDescent="0.3">
      <c r="A166" s="100">
        <v>7756</v>
      </c>
      <c r="B166" s="76" t="str">
        <f t="shared" si="5"/>
        <v>7756-700-3</v>
      </c>
      <c r="C166" s="77">
        <v>42</v>
      </c>
      <c r="D166" s="83" t="s">
        <v>240</v>
      </c>
      <c r="E166" s="83" t="s">
        <v>498</v>
      </c>
      <c r="F166" s="83" t="s">
        <v>538</v>
      </c>
      <c r="G166" s="83" t="s">
        <v>232</v>
      </c>
      <c r="H166" s="76" t="s">
        <v>570</v>
      </c>
      <c r="I166" s="76"/>
      <c r="J166" s="156"/>
      <c r="K166" s="156"/>
      <c r="L166" s="156"/>
      <c r="M166" s="157"/>
      <c r="N166" s="156"/>
      <c r="O166" s="158"/>
      <c r="P166" s="159"/>
      <c r="Q166" s="157"/>
      <c r="R166" s="157"/>
      <c r="S166" s="159"/>
      <c r="T166" s="159"/>
      <c r="U166" s="159"/>
      <c r="V166" s="160"/>
      <c r="W166" s="160"/>
      <c r="X166" s="161"/>
      <c r="Y166" s="162"/>
      <c r="Z166" s="162"/>
      <c r="AA166" s="159"/>
      <c r="AB166" s="159"/>
      <c r="AC166" s="157"/>
      <c r="AD166" s="157"/>
      <c r="AE166" s="161"/>
      <c r="AF166" s="80">
        <v>3</v>
      </c>
      <c r="AG166" s="81">
        <v>44333</v>
      </c>
      <c r="AH166" s="82" t="s">
        <v>344</v>
      </c>
      <c r="AI166" s="83" t="s">
        <v>346</v>
      </c>
      <c r="AJ166" s="83" t="s">
        <v>209</v>
      </c>
      <c r="AK166" s="84">
        <v>0.60763888888888895</v>
      </c>
      <c r="AL166" s="84">
        <v>0.62152777777777779</v>
      </c>
      <c r="AM166" s="84">
        <v>0.73958333333333337</v>
      </c>
      <c r="AN166" s="84">
        <v>0.74305555555555547</v>
      </c>
      <c r="AO166" s="243">
        <f>IF(AN166&lt;AK166,(AN166+1)-AK166,AN166-AK166)</f>
        <v>0.13541666666666652</v>
      </c>
      <c r="AP166" s="163">
        <f>IF(AM166&lt;AL166,(AM166+1)-AL166,AM166-AL166)</f>
        <v>0.11805555555555558</v>
      </c>
      <c r="AQ166" s="164">
        <f>IF(AP166&lt;&gt;0,1,"")</f>
        <v>1</v>
      </c>
      <c r="AR166" s="87">
        <f>IF(AK166&lt;&gt;0,AK166-(6/24)+1440,"")</f>
        <v>1440.3576388888889</v>
      </c>
      <c r="AS166" s="88">
        <v>10.6</v>
      </c>
      <c r="AT166" s="89"/>
      <c r="AU166" s="89"/>
      <c r="AV166" s="88">
        <v>20</v>
      </c>
      <c r="AW166" s="88">
        <v>7.5</v>
      </c>
      <c r="AX166" s="90" t="s">
        <v>540</v>
      </c>
      <c r="AY166" s="89">
        <f>AX166*0.0004536</f>
        <v>25.643368800000001</v>
      </c>
      <c r="AZ166" s="88"/>
      <c r="BA166" s="92"/>
      <c r="BB166" s="92"/>
      <c r="BC166" s="80"/>
      <c r="BD166" s="93"/>
      <c r="BE166" s="93"/>
      <c r="BF166" s="93"/>
      <c r="BG166" s="93"/>
      <c r="BH166" s="94"/>
      <c r="BI166" s="94"/>
      <c r="BJ166" s="94"/>
      <c r="BK166" s="95"/>
      <c r="BL166" s="96"/>
      <c r="BM166" s="96"/>
      <c r="BN166" s="96"/>
      <c r="BO166" s="97"/>
      <c r="BP166" s="98"/>
      <c r="BQ166" s="97"/>
      <c r="BR166" s="76"/>
      <c r="BS166" s="76"/>
      <c r="BT166" s="76"/>
      <c r="BU166" s="76"/>
      <c r="BV166" s="76"/>
      <c r="BW166" s="76"/>
      <c r="BX166" s="76"/>
      <c r="BY166" s="76"/>
      <c r="BZ166" s="76"/>
      <c r="CA166" s="76"/>
      <c r="CB166" s="76"/>
      <c r="CC166" s="76"/>
      <c r="CD166" s="212">
        <v>25.692</v>
      </c>
      <c r="CE166" s="76">
        <v>13310</v>
      </c>
      <c r="CF166" s="166">
        <f>((CE166)*0.8)/1000</f>
        <v>10.648</v>
      </c>
      <c r="CG166" s="76"/>
      <c r="CH166" s="166">
        <f>(((CG166*3.8)*(0.8))/1000)</f>
        <v>0</v>
      </c>
      <c r="CI166" s="167">
        <f>IF(A166="","",IF(CF166=0,CH166,CF166))</f>
        <v>10.648</v>
      </c>
      <c r="CJ166" s="167">
        <f>IF(A166="","",(CK166/$AY$4))</f>
        <v>3502.5626475990553</v>
      </c>
      <c r="CK166" s="167">
        <f>IF(A166="","",IF(CE166="",(CG166*$AY$4),CE166))</f>
        <v>13310</v>
      </c>
      <c r="CL166" s="99">
        <f>CI166-AS166</f>
        <v>4.8000000000000043E-2</v>
      </c>
      <c r="CM166" s="166">
        <f>AV166-AW166</f>
        <v>12.5</v>
      </c>
      <c r="CN166" s="168"/>
      <c r="CO166" s="81">
        <v>44333</v>
      </c>
      <c r="CP166" s="192">
        <v>0.53125</v>
      </c>
      <c r="CQ166" s="192">
        <v>0.54166666666666663</v>
      </c>
      <c r="CR166" s="169" t="s">
        <v>522</v>
      </c>
      <c r="CT166" s="83" t="s">
        <v>697</v>
      </c>
      <c r="CU166" s="101"/>
    </row>
    <row r="167" spans="1:99" s="1" customFormat="1" ht="13.8" hidden="1" thickBot="1" x14ac:dyDescent="0.3">
      <c r="A167" s="100"/>
      <c r="B167" s="76" t="str">
        <f t="shared" si="5"/>
        <v/>
      </c>
      <c r="C167" s="77"/>
      <c r="D167" s="83"/>
      <c r="E167" s="83"/>
      <c r="F167" s="83"/>
      <c r="G167" s="83"/>
      <c r="H167" s="76"/>
      <c r="I167" s="76"/>
      <c r="J167" s="156"/>
      <c r="K167" s="156"/>
      <c r="L167" s="156"/>
      <c r="M167" s="157"/>
      <c r="N167" s="156"/>
      <c r="O167" s="158"/>
      <c r="P167" s="159"/>
      <c r="Q167" s="157"/>
      <c r="R167" s="157"/>
      <c r="S167" s="159"/>
      <c r="T167" s="159"/>
      <c r="U167" s="159"/>
      <c r="V167" s="160"/>
      <c r="W167" s="160"/>
      <c r="X167" s="161"/>
      <c r="Y167" s="162"/>
      <c r="Z167" s="162"/>
      <c r="AA167" s="159"/>
      <c r="AB167" s="159"/>
      <c r="AC167" s="157"/>
      <c r="AD167" s="157"/>
      <c r="AE167" s="161"/>
      <c r="AF167" s="102">
        <v>4</v>
      </c>
      <c r="AG167" s="103"/>
      <c r="AH167" s="104"/>
      <c r="AI167" s="107"/>
      <c r="AJ167" s="106"/>
      <c r="AK167" s="107"/>
      <c r="AL167" s="107"/>
      <c r="AM167" s="107"/>
      <c r="AN167" s="107"/>
      <c r="AO167" s="170">
        <f>IF(AN167&lt;AK167,(AN167+1)-AK167,AN167-AK167)</f>
        <v>0</v>
      </c>
      <c r="AP167" s="170">
        <f>IF(AM167&lt;AL167,(AM167+1)-AL167,AM167-AL167)</f>
        <v>0</v>
      </c>
      <c r="AQ167" s="171" t="str">
        <f>IF(AP167&lt;&gt;0,1,"")</f>
        <v/>
      </c>
      <c r="AR167" s="110" t="str">
        <f>IF(AK167&lt;&gt;0,AK167-(6/24)+1440,"")</f>
        <v/>
      </c>
      <c r="AS167" s="111"/>
      <c r="AT167" s="112"/>
      <c r="AU167" s="112"/>
      <c r="AV167" s="111"/>
      <c r="AW167" s="111"/>
      <c r="AX167" s="113"/>
      <c r="AY167" s="112">
        <f>AX167*0.0004536</f>
        <v>0</v>
      </c>
      <c r="AZ167" s="111"/>
      <c r="BA167" s="115"/>
      <c r="BB167" s="115"/>
      <c r="BC167" s="102"/>
      <c r="BD167" s="116"/>
      <c r="BE167" s="116"/>
      <c r="BF167" s="116"/>
      <c r="BG167" s="116"/>
      <c r="BH167" s="117"/>
      <c r="BI167" s="117"/>
      <c r="BJ167" s="117"/>
      <c r="BK167" s="118"/>
      <c r="BL167" s="119"/>
      <c r="BM167" s="119"/>
      <c r="BN167" s="119"/>
      <c r="BO167" s="120"/>
      <c r="BP167" s="121"/>
      <c r="BQ167" s="120"/>
      <c r="BR167" s="122"/>
      <c r="BS167" s="122"/>
      <c r="BT167" s="122"/>
      <c r="BU167" s="122"/>
      <c r="BV167" s="122"/>
      <c r="BW167" s="122"/>
      <c r="BX167" s="122"/>
      <c r="BY167" s="122"/>
      <c r="BZ167" s="122"/>
      <c r="CA167" s="122"/>
      <c r="CB167" s="122"/>
      <c r="CC167" s="122"/>
      <c r="CD167" s="213"/>
      <c r="CE167" s="122"/>
      <c r="CF167" s="172">
        <f>((CE167)*0.8)/1000</f>
        <v>0</v>
      </c>
      <c r="CG167" s="122"/>
      <c r="CH167" s="172">
        <f>(((CG167*3.8)*(0.8))/1000)</f>
        <v>0</v>
      </c>
      <c r="CI167" s="173" t="str">
        <f>IF(A167="","",IF(CF167=0,CH167,CF167))</f>
        <v/>
      </c>
      <c r="CJ167" s="173" t="str">
        <f>IF(A167="","",(CK167/$AY$4))</f>
        <v/>
      </c>
      <c r="CK167" s="173" t="str">
        <f>IF(A167="","",IF(CE167="",(CG167*$AY$4),CE167))</f>
        <v/>
      </c>
      <c r="CL167" s="123"/>
      <c r="CM167" s="172">
        <f>AV167-AW167</f>
        <v>0</v>
      </c>
      <c r="CN167" s="122"/>
      <c r="CO167" s="202"/>
      <c r="CP167" s="203"/>
      <c r="CQ167" s="203"/>
      <c r="CR167" s="204"/>
      <c r="CT167" s="76"/>
      <c r="CU167" s="76"/>
    </row>
    <row r="168" spans="1:99" s="1" customFormat="1" ht="13.8" hidden="1" thickBot="1" x14ac:dyDescent="0.3">
      <c r="A168" s="124"/>
      <c r="B168" s="125" t="str">
        <f t="shared" si="5"/>
        <v/>
      </c>
      <c r="C168" s="126"/>
      <c r="D168" s="127"/>
      <c r="E168" s="127"/>
      <c r="F168" s="127"/>
      <c r="G168" s="127"/>
      <c r="H168" s="127"/>
      <c r="I168" s="128"/>
      <c r="J168" s="174"/>
      <c r="K168" s="174"/>
      <c r="L168" s="174"/>
      <c r="M168" s="175"/>
      <c r="N168" s="174"/>
      <c r="O168" s="176"/>
      <c r="P168" s="177"/>
      <c r="Q168" s="175"/>
      <c r="R168" s="175"/>
      <c r="S168" s="177"/>
      <c r="T168" s="177"/>
      <c r="U168" s="177"/>
      <c r="V168" s="178"/>
      <c r="W168" s="178"/>
      <c r="X168" s="179"/>
      <c r="Y168" s="180"/>
      <c r="Z168" s="180"/>
      <c r="AA168" s="177"/>
      <c r="AB168" s="177"/>
      <c r="AC168" s="175"/>
      <c r="AD168" s="175"/>
      <c r="AE168" s="181"/>
      <c r="AF168" s="238" t="s">
        <v>141</v>
      </c>
      <c r="AG168" s="239"/>
      <c r="AH168" s="182"/>
      <c r="AI168" s="132"/>
      <c r="AJ168" s="132"/>
      <c r="AK168" s="132"/>
      <c r="AL168" s="132"/>
      <c r="AM168" s="132"/>
      <c r="AN168" s="133"/>
      <c r="AO168" s="133">
        <f>SUM(AO164:AO167)</f>
        <v>0.41666666666666652</v>
      </c>
      <c r="AP168" s="133">
        <f>SUM(AP164:AP167)</f>
        <v>0.33680555555555552</v>
      </c>
      <c r="AQ168" s="134">
        <f>SUM(AQ164:AQ167)</f>
        <v>3</v>
      </c>
      <c r="AR168" s="134"/>
      <c r="AS168" s="135"/>
      <c r="AT168" s="135"/>
      <c r="AU168" s="135"/>
      <c r="AV168" s="135"/>
      <c r="AW168" s="135"/>
      <c r="AX168" s="136"/>
      <c r="AY168" s="135"/>
      <c r="AZ168" s="183"/>
      <c r="BA168" s="184"/>
      <c r="BB168" s="184"/>
      <c r="BC168" s="185"/>
      <c r="BD168" s="185"/>
      <c r="BE168" s="185"/>
      <c r="BF168" s="186"/>
      <c r="BG168" s="186"/>
      <c r="BH168" s="186"/>
      <c r="BI168" s="186"/>
      <c r="BJ168" s="186"/>
      <c r="BK168" s="187"/>
      <c r="BL168" s="187"/>
      <c r="BM168" s="187"/>
      <c r="BN168" s="187"/>
      <c r="BO168" s="188"/>
      <c r="BP168" s="188"/>
      <c r="BQ168" s="188"/>
      <c r="BR168" s="189"/>
      <c r="BS168" s="189"/>
      <c r="BT168" s="189"/>
      <c r="BU168" s="189"/>
      <c r="BV168" s="189"/>
      <c r="BW168" s="189"/>
      <c r="BX168" s="189"/>
      <c r="BY168" s="189"/>
      <c r="BZ168" s="189"/>
      <c r="CA168" s="189"/>
      <c r="CB168" s="189"/>
      <c r="CC168" s="189"/>
      <c r="CD168" s="214"/>
      <c r="CE168" s="132"/>
      <c r="CF168" s="135"/>
      <c r="CG168" s="132"/>
      <c r="CH168" s="135">
        <f>SUM(CH164:CH167)</f>
        <v>29.430240000000001</v>
      </c>
      <c r="CI168" s="190">
        <f>SUM(CI164:CI167)</f>
        <v>40.078240000000001</v>
      </c>
      <c r="CJ168" s="190">
        <f>SUM(CJ164:CJ167)</f>
        <v>13183.562647599056</v>
      </c>
      <c r="CK168" s="190">
        <f>SUM(CK164:CK167)</f>
        <v>50098.523993518633</v>
      </c>
      <c r="CL168" s="191"/>
      <c r="CM168" s="135">
        <f>SUM(CM164:CM167)</f>
        <v>38.799999999999997</v>
      </c>
      <c r="CN168" s="132"/>
      <c r="CO168" s="132"/>
      <c r="CP168" s="132"/>
      <c r="CQ168" s="132"/>
      <c r="CR168" s="141"/>
      <c r="CT168" s="214"/>
      <c r="CU168" s="214"/>
    </row>
    <row r="169" spans="1:99" s="1" customFormat="1" x14ac:dyDescent="0.25">
      <c r="A169" s="100">
        <v>7757</v>
      </c>
      <c r="B169" s="51" t="str">
        <f t="shared" si="5"/>
        <v>7757-300-1</v>
      </c>
      <c r="C169" s="52">
        <v>45</v>
      </c>
      <c r="D169" s="83" t="s">
        <v>380</v>
      </c>
      <c r="E169" s="83" t="s">
        <v>529</v>
      </c>
      <c r="F169" s="83" t="s">
        <v>530</v>
      </c>
      <c r="G169" s="83"/>
      <c r="H169" s="53"/>
      <c r="I169" s="70"/>
      <c r="J169" s="142"/>
      <c r="K169" s="142"/>
      <c r="L169" s="142"/>
      <c r="M169" s="143"/>
      <c r="N169" s="142"/>
      <c r="O169" s="144"/>
      <c r="P169" s="145"/>
      <c r="Q169" s="143"/>
      <c r="R169" s="143"/>
      <c r="S169" s="145"/>
      <c r="T169" s="145"/>
      <c r="U169" s="145"/>
      <c r="V169" s="146"/>
      <c r="W169" s="146"/>
      <c r="X169" s="147"/>
      <c r="Y169" s="146"/>
      <c r="Z169" s="146"/>
      <c r="AA169" s="145"/>
      <c r="AB169" s="145"/>
      <c r="AC169" s="143"/>
      <c r="AD169" s="143"/>
      <c r="AE169" s="147"/>
      <c r="AF169" s="56">
        <v>1</v>
      </c>
      <c r="AG169" s="81">
        <v>44333</v>
      </c>
      <c r="AH169" s="148" t="s">
        <v>272</v>
      </c>
      <c r="AI169" s="53" t="s">
        <v>209</v>
      </c>
      <c r="AJ169" s="53" t="s">
        <v>244</v>
      </c>
      <c r="AK169" s="149">
        <v>0.85763888888888884</v>
      </c>
      <c r="AL169" s="84">
        <v>0.87986111111111109</v>
      </c>
      <c r="AM169" s="84">
        <v>3.125E-2</v>
      </c>
      <c r="AN169" s="149">
        <v>4.5138888888888888E-2</v>
      </c>
      <c r="AO169" s="150">
        <f>IF(AN169&lt;AK169,(AN169+1)-AK169,AN169-AK169)</f>
        <v>0.1875</v>
      </c>
      <c r="AP169" s="150">
        <f>IF(AM169&lt;AL169,(AM169+1)-AL169,AM169-AL169)</f>
        <v>0.15138888888888891</v>
      </c>
      <c r="AQ169" s="151">
        <f>IF(AP169&lt;&gt;0,1,"")</f>
        <v>1</v>
      </c>
      <c r="AR169" s="63">
        <f>IF(AK169&lt;&gt;0,AK169-(6/24)+1440,"")</f>
        <v>1440.6076388888889</v>
      </c>
      <c r="AS169" s="66">
        <v>17.899999999999999</v>
      </c>
      <c r="AT169" s="152"/>
      <c r="AU169" s="152"/>
      <c r="AV169" s="66">
        <v>25</v>
      </c>
      <c r="AW169" s="88">
        <v>7</v>
      </c>
      <c r="AX169" s="51">
        <v>84342</v>
      </c>
      <c r="AY169" s="65">
        <f>AX169*0.0004536</f>
        <v>38.257531200000003</v>
      </c>
      <c r="AZ169" s="66"/>
      <c r="BA169" s="68"/>
      <c r="BB169" s="68"/>
      <c r="BC169" s="69"/>
      <c r="BD169" s="70"/>
      <c r="BE169" s="70"/>
      <c r="BF169" s="70"/>
      <c r="BG169" s="70"/>
      <c r="BH169" s="71"/>
      <c r="BI169" s="71"/>
      <c r="BJ169" s="71"/>
      <c r="BK169" s="72"/>
      <c r="BL169" s="73"/>
      <c r="BM169" s="73"/>
      <c r="BN169" s="73"/>
      <c r="BO169" s="74"/>
      <c r="BP169" s="75"/>
      <c r="BQ169" s="74"/>
      <c r="BR169" s="51"/>
      <c r="BS169" s="51"/>
      <c r="BT169" s="51"/>
      <c r="BU169" s="51"/>
      <c r="BV169" s="51"/>
      <c r="BW169" s="51"/>
      <c r="BX169" s="51"/>
      <c r="BY169" s="51"/>
      <c r="BZ169" s="51"/>
      <c r="CA169" s="51"/>
      <c r="CB169" s="51"/>
      <c r="CC169" s="51"/>
      <c r="CD169" s="215">
        <v>35.478999999999999</v>
      </c>
      <c r="CE169" s="51">
        <v>22493</v>
      </c>
      <c r="CF169" s="153">
        <f>((CE169)*0.8)/1000</f>
        <v>17.994400000000002</v>
      </c>
      <c r="CG169" s="51"/>
      <c r="CH169" s="153">
        <f>(((CG169*3.8)*(0.8))/1000)</f>
        <v>0</v>
      </c>
      <c r="CI169" s="154">
        <f>IF(A169="","",IF(CF169=0,CH169,CF169))</f>
        <v>17.994400000000002</v>
      </c>
      <c r="CJ169" s="154">
        <f>IF(A169="","",(CK169/$AY$4))</f>
        <v>5919.0940369981636</v>
      </c>
      <c r="CK169" s="154">
        <f>IF(A169="","",IF(CE169="",(CG169*$AY$4),CE169))</f>
        <v>22493</v>
      </c>
      <c r="CL169" s="242">
        <f>CI169-AS169</f>
        <v>9.4400000000003814E-2</v>
      </c>
      <c r="CM169" s="153">
        <f>AV169-AW169</f>
        <v>18</v>
      </c>
      <c r="CN169" s="155" t="s">
        <v>142</v>
      </c>
      <c r="CO169" s="199">
        <v>44333</v>
      </c>
      <c r="CP169" s="200">
        <v>0.54861111111111105</v>
      </c>
      <c r="CQ169" s="200">
        <v>0.65625</v>
      </c>
      <c r="CR169" s="201" t="s">
        <v>523</v>
      </c>
      <c r="CT169" s="228" t="s">
        <v>697</v>
      </c>
      <c r="CU169" s="228"/>
    </row>
    <row r="170" spans="1:99" s="1" customFormat="1" x14ac:dyDescent="0.25">
      <c r="A170" s="100">
        <v>7757</v>
      </c>
      <c r="B170" s="76" t="str">
        <f t="shared" si="5"/>
        <v>7757-1301-2</v>
      </c>
      <c r="C170" s="77">
        <v>45</v>
      </c>
      <c r="D170" s="83" t="s">
        <v>380</v>
      </c>
      <c r="E170" s="83" t="s">
        <v>529</v>
      </c>
      <c r="F170" s="83" t="s">
        <v>530</v>
      </c>
      <c r="G170" s="83"/>
      <c r="H170" s="76"/>
      <c r="I170" s="76"/>
      <c r="J170" s="156"/>
      <c r="K170" s="156"/>
      <c r="L170" s="156"/>
      <c r="M170" s="157"/>
      <c r="N170" s="156"/>
      <c r="O170" s="158"/>
      <c r="P170" s="159"/>
      <c r="Q170" s="157"/>
      <c r="R170" s="157"/>
      <c r="S170" s="159"/>
      <c r="T170" s="159"/>
      <c r="U170" s="159"/>
      <c r="V170" s="160"/>
      <c r="W170" s="160"/>
      <c r="X170" s="161"/>
      <c r="Y170" s="162"/>
      <c r="Z170" s="162"/>
      <c r="AA170" s="159"/>
      <c r="AB170" s="159"/>
      <c r="AC170" s="157"/>
      <c r="AD170" s="157"/>
      <c r="AE170" s="161"/>
      <c r="AF170" s="80">
        <v>2</v>
      </c>
      <c r="AG170" s="81">
        <v>44334</v>
      </c>
      <c r="AH170" s="82" t="s">
        <v>370</v>
      </c>
      <c r="AI170" s="83" t="s">
        <v>244</v>
      </c>
      <c r="AJ170" s="83" t="s">
        <v>330</v>
      </c>
      <c r="AK170" s="84">
        <v>0.22569444444444445</v>
      </c>
      <c r="AL170" s="84">
        <v>0.2388888888888889</v>
      </c>
      <c r="AM170" s="84">
        <v>0.34583333333333338</v>
      </c>
      <c r="AN170" s="84">
        <v>0.35416666666666669</v>
      </c>
      <c r="AO170" s="163">
        <f>IF(AN170&lt;AK170,(AN170+1)-AK170,AN170-AK170)</f>
        <v>0.12847222222222224</v>
      </c>
      <c r="AP170" s="163">
        <f>IF(AM170&lt;AL170,(AM170+1)-AL170,AM170-AL170)</f>
        <v>0.10694444444444448</v>
      </c>
      <c r="AQ170" s="164">
        <f>IF(AP170&lt;&gt;0,1,"")</f>
        <v>1</v>
      </c>
      <c r="AR170" s="87">
        <f>IF(AK170&lt;&gt;0,AK170-(6/24)+1440,"")</f>
        <v>1439.9756944444443</v>
      </c>
      <c r="AS170" s="88">
        <v>15</v>
      </c>
      <c r="AT170" s="165"/>
      <c r="AU170" s="165"/>
      <c r="AV170" s="88">
        <v>21.5</v>
      </c>
      <c r="AW170" s="88">
        <v>8.8000000000000007</v>
      </c>
      <c r="AX170" s="90" t="s">
        <v>452</v>
      </c>
      <c r="AY170" s="89">
        <f>AX170*0.0004536</f>
        <v>43.409520000000001</v>
      </c>
      <c r="AZ170" s="88"/>
      <c r="BA170" s="92"/>
      <c r="BB170" s="92"/>
      <c r="BC170" s="80"/>
      <c r="BD170" s="93"/>
      <c r="BE170" s="93"/>
      <c r="BF170" s="93"/>
      <c r="BG170" s="93"/>
      <c r="BH170" s="94"/>
      <c r="BI170" s="94"/>
      <c r="BJ170" s="94"/>
      <c r="BK170" s="95"/>
      <c r="BL170" s="96"/>
      <c r="BM170" s="96"/>
      <c r="BN170" s="96"/>
      <c r="BO170" s="97"/>
      <c r="BP170" s="98"/>
      <c r="BQ170" s="97"/>
      <c r="BR170" s="76"/>
      <c r="BS170" s="76"/>
      <c r="BT170" s="76"/>
      <c r="BU170" s="76"/>
      <c r="BV170" s="76"/>
      <c r="BW170" s="76"/>
      <c r="BX170" s="76"/>
      <c r="BY170" s="76"/>
      <c r="BZ170" s="76"/>
      <c r="CA170" s="76"/>
      <c r="CB170" s="76"/>
      <c r="CC170" s="76"/>
      <c r="CD170" s="212">
        <v>41.073</v>
      </c>
      <c r="CE170" s="76"/>
      <c r="CF170" s="166">
        <f>((CE170)*0.8)/1000</f>
        <v>0</v>
      </c>
      <c r="CG170" s="76">
        <v>4952</v>
      </c>
      <c r="CH170" s="166">
        <f>(((CG170*3.8)*(0.8))/1000)</f>
        <v>15.054080000000001</v>
      </c>
      <c r="CI170" s="167">
        <f>IF(A170="","",IF(CF170=0,CH170,CF170))</f>
        <v>15.054080000000001</v>
      </c>
      <c r="CJ170" s="167">
        <f>IF(A170="","",(CK170/$AY$4))</f>
        <v>4952</v>
      </c>
      <c r="CK170" s="167">
        <f>IF(A170="","",IF(CE170="",(CG170*$AY$4),CE170))</f>
        <v>18817.970335286052</v>
      </c>
      <c r="CL170" s="99">
        <f>CI170-AS170</f>
        <v>5.4080000000000794E-2</v>
      </c>
      <c r="CM170" s="166">
        <f>AV170-AW170</f>
        <v>12.7</v>
      </c>
      <c r="CN170" s="168"/>
      <c r="CO170" s="81">
        <v>44334</v>
      </c>
      <c r="CP170" s="192">
        <v>0.24305555555555555</v>
      </c>
      <c r="CQ170" s="192">
        <v>0.28125</v>
      </c>
      <c r="CR170" s="169" t="s">
        <v>522</v>
      </c>
      <c r="CT170" s="83" t="s">
        <v>697</v>
      </c>
      <c r="CU170" s="76"/>
    </row>
    <row r="171" spans="1:99" s="1" customFormat="1" ht="13.8" thickBot="1" x14ac:dyDescent="0.3">
      <c r="A171" s="100">
        <v>7757</v>
      </c>
      <c r="B171" s="76" t="str">
        <f t="shared" si="5"/>
        <v>7757-301-3</v>
      </c>
      <c r="C171" s="77">
        <v>45</v>
      </c>
      <c r="D171" s="83" t="s">
        <v>380</v>
      </c>
      <c r="E171" s="83" t="s">
        <v>529</v>
      </c>
      <c r="F171" s="83" t="s">
        <v>530</v>
      </c>
      <c r="G171" s="83"/>
      <c r="H171" s="76"/>
      <c r="I171" s="76"/>
      <c r="J171" s="156"/>
      <c r="K171" s="156"/>
      <c r="L171" s="156"/>
      <c r="M171" s="157"/>
      <c r="N171" s="156"/>
      <c r="O171" s="158"/>
      <c r="P171" s="159"/>
      <c r="Q171" s="157"/>
      <c r="R171" s="157"/>
      <c r="S171" s="159"/>
      <c r="T171" s="159"/>
      <c r="U171" s="159"/>
      <c r="V171" s="160"/>
      <c r="W171" s="160"/>
      <c r="X171" s="161"/>
      <c r="Y171" s="162"/>
      <c r="Z171" s="162"/>
      <c r="AA171" s="159"/>
      <c r="AB171" s="159"/>
      <c r="AC171" s="157"/>
      <c r="AD171" s="157"/>
      <c r="AE171" s="161"/>
      <c r="AF171" s="80">
        <v>3</v>
      </c>
      <c r="AG171" s="81">
        <v>44334</v>
      </c>
      <c r="AH171" s="82" t="s">
        <v>329</v>
      </c>
      <c r="AI171" s="83" t="s">
        <v>330</v>
      </c>
      <c r="AJ171" s="83" t="s">
        <v>209</v>
      </c>
      <c r="AK171" s="84">
        <v>0.39930555555555558</v>
      </c>
      <c r="AL171" s="84">
        <v>0.40763888888888888</v>
      </c>
      <c r="AM171" s="84">
        <v>0.44027777777777777</v>
      </c>
      <c r="AN171" s="84">
        <v>0.4513888888888889</v>
      </c>
      <c r="AO171" s="243">
        <f>IF(AN171&lt;AK171,(AN171+1)-AK171,AN171-AK171)</f>
        <v>5.2083333333333315E-2</v>
      </c>
      <c r="AP171" s="163">
        <f>IF(AM171&lt;AL171,(AM171+1)-AL171,AM171-AL171)</f>
        <v>3.2638888888888884E-2</v>
      </c>
      <c r="AQ171" s="164">
        <f>IF(AP171&lt;&gt;0,1,"")</f>
        <v>1</v>
      </c>
      <c r="AR171" s="87">
        <f>IF(AK171&lt;&gt;0,AK171-(6/24)+1440,"")</f>
        <v>1440.1493055555557</v>
      </c>
      <c r="AS171" s="88">
        <v>2.6</v>
      </c>
      <c r="AT171" s="89"/>
      <c r="AU171" s="89"/>
      <c r="AV171" s="88">
        <v>11.2</v>
      </c>
      <c r="AW171" s="88">
        <v>6.5</v>
      </c>
      <c r="AX171" s="90" t="s">
        <v>531</v>
      </c>
      <c r="AY171" s="89">
        <f>AX171*0.0004536</f>
        <v>43.764779519999998</v>
      </c>
      <c r="AZ171" s="88"/>
      <c r="BA171" s="92"/>
      <c r="BB171" s="92"/>
      <c r="BC171" s="80"/>
      <c r="BD171" s="93"/>
      <c r="BE171" s="93"/>
      <c r="BF171" s="93"/>
      <c r="BG171" s="93"/>
      <c r="BH171" s="94"/>
      <c r="BI171" s="94"/>
      <c r="BJ171" s="94"/>
      <c r="BK171" s="95"/>
      <c r="BL171" s="96"/>
      <c r="BM171" s="96"/>
      <c r="BN171" s="96"/>
      <c r="BO171" s="97"/>
      <c r="BP171" s="98"/>
      <c r="BQ171" s="97"/>
      <c r="BR171" s="76"/>
      <c r="BS171" s="76"/>
      <c r="BT171" s="76"/>
      <c r="BU171" s="76"/>
      <c r="BV171" s="76"/>
      <c r="BW171" s="76"/>
      <c r="BX171" s="76"/>
      <c r="BY171" s="76"/>
      <c r="BZ171" s="76"/>
      <c r="CA171" s="76"/>
      <c r="CB171" s="76"/>
      <c r="CC171" s="76"/>
      <c r="CD171" s="212">
        <v>41.945</v>
      </c>
      <c r="CE171" s="76">
        <v>3341</v>
      </c>
      <c r="CF171" s="166">
        <f>((CE171)*0.8)/1000</f>
        <v>2.6728000000000001</v>
      </c>
      <c r="CG171" s="76"/>
      <c r="CH171" s="166">
        <f>(((CG171*3.8)*(0.8))/1000)</f>
        <v>0</v>
      </c>
      <c r="CI171" s="167">
        <f>IF(A171="","",IF(CF171=0,CH171,CF171))</f>
        <v>2.6728000000000001</v>
      </c>
      <c r="CJ171" s="167">
        <f>IF(A171="","",(CK171/$AY$4))</f>
        <v>879.1932235633692</v>
      </c>
      <c r="CK171" s="167">
        <f>IF(A171="","",IF(CE171="",(CG171*$AY$4),CE171))</f>
        <v>3341</v>
      </c>
      <c r="CL171" s="99">
        <f>CI171-AS171</f>
        <v>7.2799999999999976E-2</v>
      </c>
      <c r="CM171" s="166">
        <f>AV171-AW171</f>
        <v>4.6999999999999993</v>
      </c>
      <c r="CN171" s="168"/>
      <c r="CO171" s="81"/>
      <c r="CP171" s="192"/>
      <c r="CQ171" s="192"/>
      <c r="CR171" s="169"/>
      <c r="CT171" s="83" t="s">
        <v>697</v>
      </c>
      <c r="CU171" s="101"/>
    </row>
    <row r="172" spans="1:99" s="1" customFormat="1" ht="13.8" hidden="1" thickBot="1" x14ac:dyDescent="0.3">
      <c r="A172" s="100"/>
      <c r="B172" s="76" t="str">
        <f t="shared" si="5"/>
        <v/>
      </c>
      <c r="C172" s="77"/>
      <c r="D172" s="83"/>
      <c r="E172" s="83"/>
      <c r="F172" s="83"/>
      <c r="G172" s="83"/>
      <c r="H172" s="76"/>
      <c r="I172" s="76"/>
      <c r="J172" s="156"/>
      <c r="K172" s="156"/>
      <c r="L172" s="156"/>
      <c r="M172" s="157"/>
      <c r="N172" s="156"/>
      <c r="O172" s="158"/>
      <c r="P172" s="159"/>
      <c r="Q172" s="157"/>
      <c r="R172" s="157"/>
      <c r="S172" s="159"/>
      <c r="T172" s="159"/>
      <c r="U172" s="159"/>
      <c r="V172" s="160"/>
      <c r="W172" s="160"/>
      <c r="X172" s="161"/>
      <c r="Y172" s="162"/>
      <c r="Z172" s="162"/>
      <c r="AA172" s="159"/>
      <c r="AB172" s="159"/>
      <c r="AC172" s="157"/>
      <c r="AD172" s="157"/>
      <c r="AE172" s="161"/>
      <c r="AF172" s="102">
        <v>4</v>
      </c>
      <c r="AG172" s="103"/>
      <c r="AH172" s="104"/>
      <c r="AI172" s="107"/>
      <c r="AJ172" s="106"/>
      <c r="AK172" s="107"/>
      <c r="AL172" s="107"/>
      <c r="AM172" s="107"/>
      <c r="AN172" s="107"/>
      <c r="AO172" s="170">
        <f>IF(AN172&lt;AK172,(AN172+1)-AK172,AN172-AK172)</f>
        <v>0</v>
      </c>
      <c r="AP172" s="170">
        <f>IF(AM172&lt;AL172,(AM172+1)-AL172,AM172-AL172)</f>
        <v>0</v>
      </c>
      <c r="AQ172" s="171" t="str">
        <f>IF(AP172&lt;&gt;0,1,"")</f>
        <v/>
      </c>
      <c r="AR172" s="110" t="str">
        <f>IF(AK172&lt;&gt;0,AK172-(6/24)+1440,"")</f>
        <v/>
      </c>
      <c r="AS172" s="111"/>
      <c r="AT172" s="112"/>
      <c r="AU172" s="112"/>
      <c r="AV172" s="111"/>
      <c r="AW172" s="111"/>
      <c r="AX172" s="113"/>
      <c r="AY172" s="112">
        <f>AX172*0.0004536</f>
        <v>0</v>
      </c>
      <c r="AZ172" s="111"/>
      <c r="BA172" s="115"/>
      <c r="BB172" s="115"/>
      <c r="BC172" s="102"/>
      <c r="BD172" s="116"/>
      <c r="BE172" s="116"/>
      <c r="BF172" s="116"/>
      <c r="BG172" s="116"/>
      <c r="BH172" s="117"/>
      <c r="BI172" s="117"/>
      <c r="BJ172" s="117"/>
      <c r="BK172" s="118"/>
      <c r="BL172" s="119"/>
      <c r="BM172" s="119"/>
      <c r="BN172" s="119"/>
      <c r="BO172" s="120"/>
      <c r="BP172" s="121"/>
      <c r="BQ172" s="120"/>
      <c r="BR172" s="122"/>
      <c r="BS172" s="122"/>
      <c r="BT172" s="122"/>
      <c r="BU172" s="122"/>
      <c r="BV172" s="122"/>
      <c r="BW172" s="122"/>
      <c r="BX172" s="122"/>
      <c r="BY172" s="122"/>
      <c r="BZ172" s="122"/>
      <c r="CA172" s="122"/>
      <c r="CB172" s="122"/>
      <c r="CC172" s="122"/>
      <c r="CD172" s="213"/>
      <c r="CE172" s="122"/>
      <c r="CF172" s="172">
        <f>((CE172)*0.8)/1000</f>
        <v>0</v>
      </c>
      <c r="CG172" s="122"/>
      <c r="CH172" s="172">
        <f>(((CG172*3.8)*(0.8))/1000)</f>
        <v>0</v>
      </c>
      <c r="CI172" s="173" t="str">
        <f>IF(A172="","",IF(CF172=0,CH172,CF172))</f>
        <v/>
      </c>
      <c r="CJ172" s="173" t="str">
        <f>IF(A172="","",(CK172/$AY$4))</f>
        <v/>
      </c>
      <c r="CK172" s="173" t="str">
        <f>IF(A172="","",IF(CE172="",(CG172*$AY$4),CE172))</f>
        <v/>
      </c>
      <c r="CL172" s="123"/>
      <c r="CM172" s="172">
        <f>AV172-AW172</f>
        <v>0</v>
      </c>
      <c r="CN172" s="122"/>
      <c r="CO172" s="202"/>
      <c r="CP172" s="203"/>
      <c r="CQ172" s="203"/>
      <c r="CR172" s="204"/>
      <c r="CT172" s="76"/>
      <c r="CU172" s="76"/>
    </row>
    <row r="173" spans="1:99" s="1" customFormat="1" ht="13.8" hidden="1" thickBot="1" x14ac:dyDescent="0.3">
      <c r="A173" s="124"/>
      <c r="B173" s="125" t="str">
        <f t="shared" si="5"/>
        <v/>
      </c>
      <c r="C173" s="126"/>
      <c r="D173" s="127"/>
      <c r="E173" s="127"/>
      <c r="F173" s="127"/>
      <c r="G173" s="127"/>
      <c r="H173" s="127"/>
      <c r="I173" s="128"/>
      <c r="J173" s="174"/>
      <c r="K173" s="174"/>
      <c r="L173" s="174"/>
      <c r="M173" s="175"/>
      <c r="N173" s="174"/>
      <c r="O173" s="176"/>
      <c r="P173" s="177"/>
      <c r="Q173" s="175"/>
      <c r="R173" s="175"/>
      <c r="S173" s="177"/>
      <c r="T173" s="177"/>
      <c r="U173" s="177"/>
      <c r="V173" s="178"/>
      <c r="W173" s="178"/>
      <c r="X173" s="179"/>
      <c r="Y173" s="180"/>
      <c r="Z173" s="180"/>
      <c r="AA173" s="177"/>
      <c r="AB173" s="177"/>
      <c r="AC173" s="175"/>
      <c r="AD173" s="175"/>
      <c r="AE173" s="181"/>
      <c r="AF173" s="238" t="s">
        <v>141</v>
      </c>
      <c r="AG173" s="239"/>
      <c r="AH173" s="182"/>
      <c r="AI173" s="132"/>
      <c r="AJ173" s="132"/>
      <c r="AK173" s="132"/>
      <c r="AL173" s="132"/>
      <c r="AM173" s="132"/>
      <c r="AN173" s="133"/>
      <c r="AO173" s="133">
        <f>SUM(AO169:AO172)</f>
        <v>0.36805555555555552</v>
      </c>
      <c r="AP173" s="133">
        <f>SUM(AP169:AP172)</f>
        <v>0.2909722222222223</v>
      </c>
      <c r="AQ173" s="134">
        <f>SUM(AQ169:AQ172)</f>
        <v>3</v>
      </c>
      <c r="AR173" s="134"/>
      <c r="AS173" s="135"/>
      <c r="AT173" s="135"/>
      <c r="AU173" s="135"/>
      <c r="AV173" s="135"/>
      <c r="AW173" s="135"/>
      <c r="AX173" s="136"/>
      <c r="AY173" s="135"/>
      <c r="AZ173" s="183"/>
      <c r="BA173" s="184"/>
      <c r="BB173" s="184"/>
      <c r="BC173" s="185"/>
      <c r="BD173" s="185"/>
      <c r="BE173" s="185"/>
      <c r="BF173" s="186"/>
      <c r="BG173" s="186"/>
      <c r="BH173" s="186"/>
      <c r="BI173" s="186"/>
      <c r="BJ173" s="186"/>
      <c r="BK173" s="187"/>
      <c r="BL173" s="187"/>
      <c r="BM173" s="187"/>
      <c r="BN173" s="187"/>
      <c r="BO173" s="188"/>
      <c r="BP173" s="188"/>
      <c r="BQ173" s="188"/>
      <c r="BR173" s="189"/>
      <c r="BS173" s="189"/>
      <c r="BT173" s="189"/>
      <c r="BU173" s="189"/>
      <c r="BV173" s="189"/>
      <c r="BW173" s="189"/>
      <c r="BX173" s="189"/>
      <c r="BY173" s="189"/>
      <c r="BZ173" s="189"/>
      <c r="CA173" s="189"/>
      <c r="CB173" s="189"/>
      <c r="CC173" s="189"/>
      <c r="CD173" s="214"/>
      <c r="CE173" s="132"/>
      <c r="CF173" s="135"/>
      <c r="CG173" s="132"/>
      <c r="CH173" s="135">
        <f>SUM(CH169:CH172)</f>
        <v>15.054080000000001</v>
      </c>
      <c r="CI173" s="190">
        <f>SUM(CI169:CI172)</f>
        <v>35.721280000000007</v>
      </c>
      <c r="CJ173" s="190">
        <f>SUM(CJ169:CJ172)</f>
        <v>11750.287260561532</v>
      </c>
      <c r="CK173" s="190">
        <f>SUM(CK169:CK172)</f>
        <v>44651.970335286052</v>
      </c>
      <c r="CL173" s="191"/>
      <c r="CM173" s="135">
        <f>SUM(CM169:CM172)</f>
        <v>35.4</v>
      </c>
      <c r="CN173" s="132"/>
      <c r="CO173" s="132"/>
      <c r="CP173" s="132"/>
      <c r="CQ173" s="132"/>
      <c r="CR173" s="141"/>
      <c r="CT173" s="214"/>
      <c r="CU173" s="214"/>
    </row>
    <row r="174" spans="1:99" s="1" customFormat="1" ht="13.8" thickBot="1" x14ac:dyDescent="0.3">
      <c r="A174" s="100">
        <v>7758</v>
      </c>
      <c r="B174" s="51" t="str">
        <f t="shared" si="5"/>
        <v>7758-300-1</v>
      </c>
      <c r="C174" s="52">
        <v>48</v>
      </c>
      <c r="D174" s="83" t="s">
        <v>309</v>
      </c>
      <c r="E174" s="83" t="s">
        <v>227</v>
      </c>
      <c r="F174" s="83"/>
      <c r="G174" s="83"/>
      <c r="H174" s="53"/>
      <c r="I174" s="70"/>
      <c r="J174" s="142"/>
      <c r="K174" s="142"/>
      <c r="L174" s="142"/>
      <c r="M174" s="143"/>
      <c r="N174" s="142"/>
      <c r="O174" s="144"/>
      <c r="P174" s="145"/>
      <c r="Q174" s="143"/>
      <c r="R174" s="143"/>
      <c r="S174" s="145"/>
      <c r="T174" s="145"/>
      <c r="U174" s="145"/>
      <c r="V174" s="146"/>
      <c r="W174" s="146"/>
      <c r="X174" s="147"/>
      <c r="Y174" s="146"/>
      <c r="Z174" s="146"/>
      <c r="AA174" s="145"/>
      <c r="AB174" s="145"/>
      <c r="AC174" s="143"/>
      <c r="AD174" s="143"/>
      <c r="AE174" s="147"/>
      <c r="AF174" s="56">
        <v>1</v>
      </c>
      <c r="AG174" s="81">
        <v>44334</v>
      </c>
      <c r="AH174" s="148" t="s">
        <v>272</v>
      </c>
      <c r="AI174" s="53" t="s">
        <v>209</v>
      </c>
      <c r="AJ174" s="53" t="s">
        <v>244</v>
      </c>
      <c r="AK174" s="149">
        <v>0.57291666666666663</v>
      </c>
      <c r="AL174" s="84">
        <v>0.59027777777777779</v>
      </c>
      <c r="AM174" s="84">
        <v>0.73958333333333337</v>
      </c>
      <c r="AN174" s="149">
        <v>0.75</v>
      </c>
      <c r="AO174" s="150">
        <f>IF(AN174&lt;AK174,(AN174+1)-AK174,AN174-AK174)</f>
        <v>0.17708333333333337</v>
      </c>
      <c r="AP174" s="150">
        <f>IF(AM174&lt;AL174,(AM174+1)-AL174,AM174-AL174)</f>
        <v>0.14930555555555558</v>
      </c>
      <c r="AQ174" s="151">
        <f>IF(AP174&lt;&gt;0,1,"")</f>
        <v>1</v>
      </c>
      <c r="AR174" s="63">
        <f>IF(AK174&lt;&gt;0,AK174-(6/24)+1440,"")</f>
        <v>1440.3229166666667</v>
      </c>
      <c r="AS174" s="66">
        <v>19.3</v>
      </c>
      <c r="AT174" s="152"/>
      <c r="AU174" s="152"/>
      <c r="AV174" s="66">
        <v>24.7</v>
      </c>
      <c r="AW174" s="88">
        <v>7.9</v>
      </c>
      <c r="AX174" s="51">
        <v>77994.399999999994</v>
      </c>
      <c r="AY174" s="65">
        <f>AX174*0.0004536</f>
        <v>35.378259839999998</v>
      </c>
      <c r="AZ174" s="66"/>
      <c r="BA174" s="68"/>
      <c r="BB174" s="68"/>
      <c r="BC174" s="69"/>
      <c r="BD174" s="70"/>
      <c r="BE174" s="70"/>
      <c r="BF174" s="70"/>
      <c r="BG174" s="70"/>
      <c r="BH174" s="71"/>
      <c r="BI174" s="71"/>
      <c r="BJ174" s="71"/>
      <c r="BK174" s="72"/>
      <c r="BL174" s="73"/>
      <c r="BM174" s="73"/>
      <c r="BN174" s="73"/>
      <c r="BO174" s="74"/>
      <c r="BP174" s="75"/>
      <c r="BQ174" s="74"/>
      <c r="BR174" s="51"/>
      <c r="BS174" s="51"/>
      <c r="BT174" s="51"/>
      <c r="BU174" s="51"/>
      <c r="BV174" s="51"/>
      <c r="BW174" s="51"/>
      <c r="BX174" s="51"/>
      <c r="BY174" s="51"/>
      <c r="BZ174" s="51"/>
      <c r="CA174" s="51"/>
      <c r="CB174" s="51"/>
      <c r="CC174" s="51"/>
      <c r="CD174" s="215">
        <v>32.045000000000002</v>
      </c>
      <c r="CE174" s="51">
        <v>24171</v>
      </c>
      <c r="CF174" s="153">
        <f>((CE174)*0.8)/1000</f>
        <v>19.3368</v>
      </c>
      <c r="CG174" s="51"/>
      <c r="CH174" s="153">
        <f>(((CG174*3.8)*(0.8))/1000)</f>
        <v>0</v>
      </c>
      <c r="CI174" s="154">
        <f>IF(A174="","",IF(CF174=0,CH174,CF174))</f>
        <v>19.3368</v>
      </c>
      <c r="CJ174" s="154">
        <f>IF(A174="","",(CK174/$AY$4))</f>
        <v>6360.6642941485179</v>
      </c>
      <c r="CK174" s="154">
        <f>IF(A174="","",IF(CE174="",(CG174*$AY$4),CE174))</f>
        <v>24171</v>
      </c>
      <c r="CL174" s="242">
        <f>CI174-AS174</f>
        <v>3.67999999999995E-2</v>
      </c>
      <c r="CM174" s="153">
        <f>AV174-AW174</f>
        <v>16.799999999999997</v>
      </c>
      <c r="CN174" s="155" t="s">
        <v>142</v>
      </c>
      <c r="CO174" s="199">
        <v>44334</v>
      </c>
      <c r="CP174" s="200">
        <v>0.28472222222222221</v>
      </c>
      <c r="CQ174" s="200">
        <v>0.36458333333333331</v>
      </c>
      <c r="CR174" s="201" t="s">
        <v>523</v>
      </c>
      <c r="CT174" s="228" t="s">
        <v>697</v>
      </c>
      <c r="CU174" s="228"/>
    </row>
    <row r="175" spans="1:99" s="1" customFormat="1" ht="13.8" hidden="1" thickBot="1" x14ac:dyDescent="0.3">
      <c r="A175" s="100"/>
      <c r="B175" s="76" t="str">
        <f t="shared" si="5"/>
        <v/>
      </c>
      <c r="C175" s="77"/>
      <c r="D175" s="83"/>
      <c r="E175" s="83"/>
      <c r="F175" s="83"/>
      <c r="G175" s="83"/>
      <c r="H175" s="76"/>
      <c r="I175" s="76"/>
      <c r="J175" s="156"/>
      <c r="K175" s="156"/>
      <c r="L175" s="156"/>
      <c r="M175" s="157"/>
      <c r="N175" s="156"/>
      <c r="O175" s="158"/>
      <c r="P175" s="159"/>
      <c r="Q175" s="157"/>
      <c r="R175" s="157"/>
      <c r="S175" s="159"/>
      <c r="T175" s="159"/>
      <c r="U175" s="159"/>
      <c r="V175" s="160"/>
      <c r="W175" s="160"/>
      <c r="X175" s="161"/>
      <c r="Y175" s="162"/>
      <c r="Z175" s="162"/>
      <c r="AA175" s="159"/>
      <c r="AB175" s="159"/>
      <c r="AC175" s="157"/>
      <c r="AD175" s="157"/>
      <c r="AE175" s="161"/>
      <c r="AF175" s="80">
        <v>2</v>
      </c>
      <c r="AG175" s="81"/>
      <c r="AH175" s="82"/>
      <c r="AI175" s="83"/>
      <c r="AJ175" s="83"/>
      <c r="AK175" s="84"/>
      <c r="AL175" s="84"/>
      <c r="AM175" s="84"/>
      <c r="AN175" s="84"/>
      <c r="AO175" s="163">
        <f>IF(AN175&lt;AK175,(AN175+1)-AK175,AN175-AK175)</f>
        <v>0</v>
      </c>
      <c r="AP175" s="163">
        <f>IF(AM175&lt;AL175,(AM175+1)-AL175,AM175-AL175)</f>
        <v>0</v>
      </c>
      <c r="AQ175" s="164" t="str">
        <f>IF(AP175&lt;&gt;0,1,"")</f>
        <v/>
      </c>
      <c r="AR175" s="87" t="str">
        <f>IF(AK175&lt;&gt;0,AK175-(6/24)+1440,"")</f>
        <v/>
      </c>
      <c r="AS175" s="88"/>
      <c r="AT175" s="165"/>
      <c r="AU175" s="165"/>
      <c r="AV175" s="88"/>
      <c r="AW175" s="88"/>
      <c r="AX175" s="90"/>
      <c r="AY175" s="89">
        <f>AX175*0.0004536</f>
        <v>0</v>
      </c>
      <c r="AZ175" s="88"/>
      <c r="BA175" s="92"/>
      <c r="BB175" s="92"/>
      <c r="BC175" s="80"/>
      <c r="BD175" s="93"/>
      <c r="BE175" s="93"/>
      <c r="BF175" s="93"/>
      <c r="BG175" s="93"/>
      <c r="BH175" s="94"/>
      <c r="BI175" s="94"/>
      <c r="BJ175" s="94"/>
      <c r="BK175" s="95"/>
      <c r="BL175" s="96"/>
      <c r="BM175" s="96"/>
      <c r="BN175" s="96"/>
      <c r="BO175" s="97"/>
      <c r="BP175" s="98"/>
      <c r="BQ175" s="97"/>
      <c r="BR175" s="76"/>
      <c r="BS175" s="76"/>
      <c r="BT175" s="76"/>
      <c r="BU175" s="76"/>
      <c r="BV175" s="76"/>
      <c r="BW175" s="76"/>
      <c r="BX175" s="76"/>
      <c r="BY175" s="76"/>
      <c r="BZ175" s="76"/>
      <c r="CA175" s="76"/>
      <c r="CB175" s="76"/>
      <c r="CC175" s="76"/>
      <c r="CD175" s="212"/>
      <c r="CE175" s="76"/>
      <c r="CF175" s="166">
        <f>((CE175)*0.8)/1000</f>
        <v>0</v>
      </c>
      <c r="CG175" s="76"/>
      <c r="CH175" s="166">
        <f>(((CG175*3.8)*(0.8))/1000)</f>
        <v>0</v>
      </c>
      <c r="CI175" s="167" t="str">
        <f>IF(A175="","",IF(CF175=0,CH175,CF175))</f>
        <v/>
      </c>
      <c r="CJ175" s="167" t="str">
        <f>IF(A175="","",(CK175/$AY$4))</f>
        <v/>
      </c>
      <c r="CK175" s="167" t="str">
        <f>IF(A175="","",IF(CE175="",(CG175*$AY$4),CE175))</f>
        <v/>
      </c>
      <c r="CL175" s="99"/>
      <c r="CM175" s="166">
        <f>AV175-AW175</f>
        <v>0</v>
      </c>
      <c r="CN175" s="168"/>
      <c r="CO175" s="81"/>
      <c r="CP175" s="192"/>
      <c r="CQ175" s="192"/>
      <c r="CR175" s="169"/>
      <c r="CT175" s="83"/>
      <c r="CU175" s="76"/>
    </row>
    <row r="176" spans="1:99" s="1" customFormat="1" ht="13.8" hidden="1" thickBot="1" x14ac:dyDescent="0.3">
      <c r="A176" s="100"/>
      <c r="B176" s="76" t="str">
        <f t="shared" si="5"/>
        <v/>
      </c>
      <c r="C176" s="77"/>
      <c r="D176" s="83"/>
      <c r="E176" s="83"/>
      <c r="F176" s="83"/>
      <c r="G176" s="83"/>
      <c r="H176" s="76"/>
      <c r="I176" s="76"/>
      <c r="J176" s="156"/>
      <c r="K176" s="156"/>
      <c r="L176" s="156"/>
      <c r="M176" s="157"/>
      <c r="N176" s="156"/>
      <c r="O176" s="158"/>
      <c r="P176" s="159"/>
      <c r="Q176" s="157"/>
      <c r="R176" s="157"/>
      <c r="S176" s="159"/>
      <c r="T176" s="159"/>
      <c r="U176" s="159"/>
      <c r="V176" s="160"/>
      <c r="W176" s="160"/>
      <c r="X176" s="161"/>
      <c r="Y176" s="162"/>
      <c r="Z176" s="162"/>
      <c r="AA176" s="159"/>
      <c r="AB176" s="159"/>
      <c r="AC176" s="157"/>
      <c r="AD176" s="157"/>
      <c r="AE176" s="161"/>
      <c r="AF176" s="80">
        <v>3</v>
      </c>
      <c r="AG176" s="81"/>
      <c r="AH176" s="82"/>
      <c r="AI176" s="83"/>
      <c r="AJ176" s="83"/>
      <c r="AK176" s="84"/>
      <c r="AL176" s="84"/>
      <c r="AM176" s="84"/>
      <c r="AN176" s="84"/>
      <c r="AO176" s="243">
        <f>IF(AN176&lt;AK176,(AN176+1)-AK176,AN176-AK176)</f>
        <v>0</v>
      </c>
      <c r="AP176" s="163">
        <f>IF(AM176&lt;AL176,(AM176+1)-AL176,AM176-AL176)</f>
        <v>0</v>
      </c>
      <c r="AQ176" s="164" t="str">
        <f>IF(AP176&lt;&gt;0,1,"")</f>
        <v/>
      </c>
      <c r="AR176" s="87" t="str">
        <f>IF(AK176&lt;&gt;0,AK176-(6/24)+1440,"")</f>
        <v/>
      </c>
      <c r="AS176" s="88"/>
      <c r="AT176" s="89"/>
      <c r="AU176" s="89"/>
      <c r="AV176" s="88"/>
      <c r="AW176" s="88"/>
      <c r="AX176" s="90"/>
      <c r="AY176" s="89">
        <f>AX176*0.0004536</f>
        <v>0</v>
      </c>
      <c r="AZ176" s="88"/>
      <c r="BA176" s="92"/>
      <c r="BB176" s="92"/>
      <c r="BC176" s="80"/>
      <c r="BD176" s="93"/>
      <c r="BE176" s="93"/>
      <c r="BF176" s="93"/>
      <c r="BG176" s="93"/>
      <c r="BH176" s="94"/>
      <c r="BI176" s="94"/>
      <c r="BJ176" s="94"/>
      <c r="BK176" s="95"/>
      <c r="BL176" s="96"/>
      <c r="BM176" s="96"/>
      <c r="BN176" s="96"/>
      <c r="BO176" s="97"/>
      <c r="BP176" s="98"/>
      <c r="BQ176" s="97"/>
      <c r="BR176" s="76"/>
      <c r="BS176" s="76"/>
      <c r="BT176" s="76"/>
      <c r="BU176" s="76"/>
      <c r="BV176" s="76"/>
      <c r="BW176" s="76"/>
      <c r="BX176" s="76"/>
      <c r="BY176" s="76"/>
      <c r="BZ176" s="76"/>
      <c r="CA176" s="76"/>
      <c r="CB176" s="76"/>
      <c r="CC176" s="76"/>
      <c r="CD176" s="212"/>
      <c r="CE176" s="76"/>
      <c r="CF176" s="166">
        <f>((CE176)*0.8)/1000</f>
        <v>0</v>
      </c>
      <c r="CG176" s="76"/>
      <c r="CH176" s="166">
        <f>(((CG176*3.8)*(0.8))/1000)</f>
        <v>0</v>
      </c>
      <c r="CI176" s="167" t="str">
        <f>IF(A176="","",IF(CF176=0,CH176,CF176))</f>
        <v/>
      </c>
      <c r="CJ176" s="167" t="str">
        <f>IF(A176="","",(CK176/$AY$4))</f>
        <v/>
      </c>
      <c r="CK176" s="167" t="str">
        <f>IF(A176="","",IF(CE176="",(CG176*$AY$4),CE176))</f>
        <v/>
      </c>
      <c r="CL176" s="99"/>
      <c r="CM176" s="166">
        <f>AV176-AW176</f>
        <v>0</v>
      </c>
      <c r="CN176" s="168"/>
      <c r="CO176" s="81"/>
      <c r="CP176" s="192"/>
      <c r="CQ176" s="192"/>
      <c r="CR176" s="169"/>
      <c r="CT176" s="83"/>
      <c r="CU176" s="101"/>
    </row>
    <row r="177" spans="1:99" s="1" customFormat="1" ht="13.8" hidden="1" thickBot="1" x14ac:dyDescent="0.3">
      <c r="A177" s="100"/>
      <c r="B177" s="76" t="str">
        <f t="shared" si="5"/>
        <v/>
      </c>
      <c r="C177" s="77"/>
      <c r="D177" s="83"/>
      <c r="E177" s="83"/>
      <c r="F177" s="83"/>
      <c r="G177" s="83"/>
      <c r="H177" s="76"/>
      <c r="I177" s="76"/>
      <c r="J177" s="156"/>
      <c r="K177" s="156"/>
      <c r="L177" s="156"/>
      <c r="M177" s="157"/>
      <c r="N177" s="156"/>
      <c r="O177" s="158"/>
      <c r="P177" s="159"/>
      <c r="Q177" s="157"/>
      <c r="R177" s="157"/>
      <c r="S177" s="159"/>
      <c r="T177" s="159"/>
      <c r="U177" s="159"/>
      <c r="V177" s="160"/>
      <c r="W177" s="160"/>
      <c r="X177" s="161"/>
      <c r="Y177" s="162"/>
      <c r="Z177" s="162"/>
      <c r="AA177" s="159"/>
      <c r="AB177" s="159"/>
      <c r="AC177" s="157"/>
      <c r="AD177" s="157"/>
      <c r="AE177" s="161"/>
      <c r="AF177" s="102">
        <v>4</v>
      </c>
      <c r="AG177" s="103"/>
      <c r="AH177" s="104"/>
      <c r="AI177" s="107"/>
      <c r="AJ177" s="106"/>
      <c r="AK177" s="107"/>
      <c r="AL177" s="107"/>
      <c r="AM177" s="107"/>
      <c r="AN177" s="107"/>
      <c r="AO177" s="170">
        <f>IF(AN177&lt;AK177,(AN177+1)-AK177,AN177-AK177)</f>
        <v>0</v>
      </c>
      <c r="AP177" s="170">
        <f>IF(AM177&lt;AL177,(AM177+1)-AL177,AM177-AL177)</f>
        <v>0</v>
      </c>
      <c r="AQ177" s="171" t="str">
        <f>IF(AP177&lt;&gt;0,1,"")</f>
        <v/>
      </c>
      <c r="AR177" s="110" t="str">
        <f>IF(AK177&lt;&gt;0,AK177-(6/24)+1440,"")</f>
        <v/>
      </c>
      <c r="AS177" s="111"/>
      <c r="AT177" s="112"/>
      <c r="AU177" s="112"/>
      <c r="AV177" s="111"/>
      <c r="AW177" s="111"/>
      <c r="AX177" s="113"/>
      <c r="AY177" s="112">
        <f>AX177*0.0004536</f>
        <v>0</v>
      </c>
      <c r="AZ177" s="111"/>
      <c r="BA177" s="115"/>
      <c r="BB177" s="115"/>
      <c r="BC177" s="102"/>
      <c r="BD177" s="116"/>
      <c r="BE177" s="116"/>
      <c r="BF177" s="116"/>
      <c r="BG177" s="116"/>
      <c r="BH177" s="117"/>
      <c r="BI177" s="117"/>
      <c r="BJ177" s="117"/>
      <c r="BK177" s="118"/>
      <c r="BL177" s="119"/>
      <c r="BM177" s="119"/>
      <c r="BN177" s="119"/>
      <c r="BO177" s="120"/>
      <c r="BP177" s="121"/>
      <c r="BQ177" s="120"/>
      <c r="BR177" s="122"/>
      <c r="BS177" s="122"/>
      <c r="BT177" s="122"/>
      <c r="BU177" s="122"/>
      <c r="BV177" s="122"/>
      <c r="BW177" s="122"/>
      <c r="BX177" s="122"/>
      <c r="BY177" s="122"/>
      <c r="BZ177" s="122"/>
      <c r="CA177" s="122"/>
      <c r="CB177" s="122"/>
      <c r="CC177" s="122"/>
      <c r="CD177" s="213"/>
      <c r="CE177" s="122"/>
      <c r="CF177" s="172">
        <f>((CE177)*0.8)/1000</f>
        <v>0</v>
      </c>
      <c r="CG177" s="122"/>
      <c r="CH177" s="172">
        <f>(((CG177*3.8)*(0.8))/1000)</f>
        <v>0</v>
      </c>
      <c r="CI177" s="173" t="str">
        <f>IF(A177="","",IF(CF177=0,CH177,CF177))</f>
        <v/>
      </c>
      <c r="CJ177" s="173" t="str">
        <f>IF(A177="","",(CK177/$AY$4))</f>
        <v/>
      </c>
      <c r="CK177" s="173" t="str">
        <f>IF(A177="","",IF(CE177="",(CG177*$AY$4),CE177))</f>
        <v/>
      </c>
      <c r="CL177" s="123"/>
      <c r="CM177" s="172">
        <f>AV177-AW177</f>
        <v>0</v>
      </c>
      <c r="CN177" s="122"/>
      <c r="CO177" s="202"/>
      <c r="CP177" s="203"/>
      <c r="CQ177" s="203"/>
      <c r="CR177" s="204"/>
      <c r="CT177" s="76"/>
      <c r="CU177" s="76"/>
    </row>
    <row r="178" spans="1:99" s="1" customFormat="1" ht="13.8" hidden="1" thickBot="1" x14ac:dyDescent="0.3">
      <c r="A178" s="124"/>
      <c r="B178" s="125" t="str">
        <f t="shared" si="5"/>
        <v/>
      </c>
      <c r="C178" s="126"/>
      <c r="D178" s="127"/>
      <c r="E178" s="127"/>
      <c r="F178" s="127"/>
      <c r="G178" s="127"/>
      <c r="H178" s="127"/>
      <c r="I178" s="128"/>
      <c r="J178" s="174"/>
      <c r="K178" s="174"/>
      <c r="L178" s="174"/>
      <c r="M178" s="175"/>
      <c r="N178" s="174"/>
      <c r="O178" s="176"/>
      <c r="P178" s="177"/>
      <c r="Q178" s="175"/>
      <c r="R178" s="175"/>
      <c r="S178" s="177"/>
      <c r="T178" s="177"/>
      <c r="U178" s="177"/>
      <c r="V178" s="178"/>
      <c r="W178" s="178"/>
      <c r="X178" s="179"/>
      <c r="Y178" s="180"/>
      <c r="Z178" s="180"/>
      <c r="AA178" s="177"/>
      <c r="AB178" s="177"/>
      <c r="AC178" s="175"/>
      <c r="AD178" s="175"/>
      <c r="AE178" s="181"/>
      <c r="AF178" s="238" t="s">
        <v>141</v>
      </c>
      <c r="AG178" s="239"/>
      <c r="AH178" s="182"/>
      <c r="AI178" s="132"/>
      <c r="AJ178" s="132"/>
      <c r="AK178" s="132"/>
      <c r="AL178" s="132"/>
      <c r="AM178" s="132"/>
      <c r="AN178" s="133"/>
      <c r="AO178" s="133">
        <f>SUM(AO174:AO177)</f>
        <v>0.17708333333333337</v>
      </c>
      <c r="AP178" s="133">
        <f>SUM(AP174:AP177)</f>
        <v>0.14930555555555558</v>
      </c>
      <c r="AQ178" s="134">
        <f>SUM(AQ174:AQ177)</f>
        <v>1</v>
      </c>
      <c r="AR178" s="134"/>
      <c r="AS178" s="135"/>
      <c r="AT178" s="135"/>
      <c r="AU178" s="135"/>
      <c r="AV178" s="135"/>
      <c r="AW178" s="135"/>
      <c r="AX178" s="136"/>
      <c r="AY178" s="135"/>
      <c r="AZ178" s="183"/>
      <c r="BA178" s="184"/>
      <c r="BB178" s="184"/>
      <c r="BC178" s="185"/>
      <c r="BD178" s="185"/>
      <c r="BE178" s="185"/>
      <c r="BF178" s="186"/>
      <c r="BG178" s="186"/>
      <c r="BH178" s="186"/>
      <c r="BI178" s="186"/>
      <c r="BJ178" s="186"/>
      <c r="BK178" s="187"/>
      <c r="BL178" s="187"/>
      <c r="BM178" s="187"/>
      <c r="BN178" s="187"/>
      <c r="BO178" s="188"/>
      <c r="BP178" s="188"/>
      <c r="BQ178" s="188"/>
      <c r="BR178" s="189"/>
      <c r="BS178" s="189"/>
      <c r="BT178" s="189"/>
      <c r="BU178" s="189"/>
      <c r="BV178" s="189"/>
      <c r="BW178" s="189"/>
      <c r="BX178" s="189"/>
      <c r="BY178" s="189"/>
      <c r="BZ178" s="189"/>
      <c r="CA178" s="189"/>
      <c r="CB178" s="189"/>
      <c r="CC178" s="189"/>
      <c r="CD178" s="214"/>
      <c r="CE178" s="132"/>
      <c r="CF178" s="135"/>
      <c r="CG178" s="132"/>
      <c r="CH178" s="135">
        <f>SUM(CH174:CH177)</f>
        <v>0</v>
      </c>
      <c r="CI178" s="190">
        <f>SUM(CI174:CI177)</f>
        <v>19.3368</v>
      </c>
      <c r="CJ178" s="190">
        <f>SUM(CJ174:CJ177)</f>
        <v>6360.6642941485179</v>
      </c>
      <c r="CK178" s="190">
        <f>SUM(CK174:CK177)</f>
        <v>24171</v>
      </c>
      <c r="CL178" s="191"/>
      <c r="CM178" s="135">
        <f>SUM(CM174:CM177)</f>
        <v>16.799999999999997</v>
      </c>
      <c r="CN178" s="132"/>
      <c r="CO178" s="132"/>
      <c r="CP178" s="132"/>
      <c r="CQ178" s="132"/>
      <c r="CR178" s="141"/>
      <c r="CT178" s="214"/>
      <c r="CU178" s="214"/>
    </row>
    <row r="179" spans="1:99" s="1" customFormat="1" x14ac:dyDescent="0.25">
      <c r="A179" s="100">
        <v>7759</v>
      </c>
      <c r="B179" s="51" t="str">
        <f t="shared" si="5"/>
        <v>7759-2301-1</v>
      </c>
      <c r="C179" s="52">
        <v>48</v>
      </c>
      <c r="D179" s="83" t="s">
        <v>335</v>
      </c>
      <c r="E179" s="83" t="s">
        <v>219</v>
      </c>
      <c r="F179" s="83"/>
      <c r="G179" s="83"/>
      <c r="H179" s="53"/>
      <c r="I179" s="70"/>
      <c r="J179" s="142"/>
      <c r="K179" s="142"/>
      <c r="L179" s="142"/>
      <c r="M179" s="143"/>
      <c r="N179" s="142"/>
      <c r="O179" s="144"/>
      <c r="P179" s="145"/>
      <c r="Q179" s="143"/>
      <c r="R179" s="143"/>
      <c r="S179" s="145"/>
      <c r="T179" s="145"/>
      <c r="U179" s="145"/>
      <c r="V179" s="146"/>
      <c r="W179" s="146"/>
      <c r="X179" s="147"/>
      <c r="Y179" s="146"/>
      <c r="Z179" s="146"/>
      <c r="AA179" s="145"/>
      <c r="AB179" s="145"/>
      <c r="AC179" s="143"/>
      <c r="AD179" s="143"/>
      <c r="AE179" s="147"/>
      <c r="AF179" s="56">
        <v>1</v>
      </c>
      <c r="AG179" s="81">
        <v>44334</v>
      </c>
      <c r="AH179" s="148" t="s">
        <v>337</v>
      </c>
      <c r="AI179" s="53" t="s">
        <v>244</v>
      </c>
      <c r="AJ179" s="53" t="s">
        <v>330</v>
      </c>
      <c r="AK179" s="149">
        <v>0.78125</v>
      </c>
      <c r="AL179" s="84">
        <v>0.7944444444444444</v>
      </c>
      <c r="AM179" s="84">
        <v>0.89236111111111116</v>
      </c>
      <c r="AN179" s="149">
        <v>0.90277777777777779</v>
      </c>
      <c r="AO179" s="150">
        <f>IF(AN179&lt;AK179,(AN179+1)-AK179,AN179-AK179)</f>
        <v>0.12152777777777779</v>
      </c>
      <c r="AP179" s="150">
        <f>IF(AM179&lt;AL179,(AM179+1)-AL179,AM179-AL179)</f>
        <v>9.7916666666666763E-2</v>
      </c>
      <c r="AQ179" s="151">
        <f>IF(AP179&lt;&gt;0,1,"")</f>
        <v>1</v>
      </c>
      <c r="AR179" s="63">
        <f>IF(AK179&lt;&gt;0,AK179-(6/24)+1440,"")</f>
        <v>1440.53125</v>
      </c>
      <c r="AS179" s="66">
        <v>13.5</v>
      </c>
      <c r="AT179" s="152"/>
      <c r="AU179" s="152"/>
      <c r="AV179" s="66">
        <v>21</v>
      </c>
      <c r="AW179" s="88">
        <v>9.5</v>
      </c>
      <c r="AX179" s="51">
        <v>70655</v>
      </c>
      <c r="AY179" s="65">
        <f>AX179*0.0004536</f>
        <v>32.049108000000004</v>
      </c>
      <c r="AZ179" s="66"/>
      <c r="BA179" s="68"/>
      <c r="BB179" s="68"/>
      <c r="BC179" s="69"/>
      <c r="BD179" s="70"/>
      <c r="BE179" s="70"/>
      <c r="BF179" s="70"/>
      <c r="BG179" s="70"/>
      <c r="BH179" s="71"/>
      <c r="BI179" s="71"/>
      <c r="BJ179" s="71"/>
      <c r="BK179" s="72"/>
      <c r="BL179" s="73"/>
      <c r="BM179" s="73"/>
      <c r="BN179" s="73"/>
      <c r="BO179" s="74"/>
      <c r="BP179" s="75"/>
      <c r="BQ179" s="74"/>
      <c r="BR179" s="51"/>
      <c r="BS179" s="51"/>
      <c r="BT179" s="51"/>
      <c r="BU179" s="51"/>
      <c r="BV179" s="51"/>
      <c r="BW179" s="51"/>
      <c r="BX179" s="51"/>
      <c r="BY179" s="51"/>
      <c r="BZ179" s="51"/>
      <c r="CA179" s="51"/>
      <c r="CB179" s="51"/>
      <c r="CC179" s="51"/>
      <c r="CD179" s="215">
        <v>30.364999999999998</v>
      </c>
      <c r="CE179" s="51"/>
      <c r="CF179" s="153">
        <f>((CE179)*0.8)/1000</f>
        <v>0</v>
      </c>
      <c r="CG179" s="51">
        <v>4434</v>
      </c>
      <c r="CH179" s="153">
        <f>(((CG179*3.8)*(0.8))/1000)</f>
        <v>13.47936</v>
      </c>
      <c r="CI179" s="154">
        <f>IF(A179="","",IF(CF179=0,CH179,CF179))</f>
        <v>13.47936</v>
      </c>
      <c r="CJ179" s="154">
        <f>IF(A179="","",(CK179/$AY$4))</f>
        <v>4434</v>
      </c>
      <c r="CK179" s="154">
        <f>IF(A179="","",IF(CE179="",(CG179*$AY$4),CE179))</f>
        <v>16849.531596659603</v>
      </c>
      <c r="CL179" s="242">
        <f>CI179-AS179</f>
        <v>-2.0640000000000214E-2</v>
      </c>
      <c r="CM179" s="153">
        <f>AV179-AW179</f>
        <v>11.5</v>
      </c>
      <c r="CN179" s="155"/>
      <c r="CO179" s="199"/>
      <c r="CP179" s="200"/>
      <c r="CQ179" s="200"/>
      <c r="CR179" s="201"/>
      <c r="CT179" s="263" t="s">
        <v>697</v>
      </c>
      <c r="CU179" s="228"/>
    </row>
    <row r="180" spans="1:99" s="1" customFormat="1" ht="13.8" thickBot="1" x14ac:dyDescent="0.3">
      <c r="A180" s="100">
        <v>7759</v>
      </c>
      <c r="B180" s="76" t="str">
        <f t="shared" si="5"/>
        <v>7759-2300-2</v>
      </c>
      <c r="C180" s="77">
        <v>48</v>
      </c>
      <c r="D180" s="83" t="s">
        <v>335</v>
      </c>
      <c r="E180" s="83" t="s">
        <v>219</v>
      </c>
      <c r="F180" s="83"/>
      <c r="G180" s="83"/>
      <c r="H180" s="76"/>
      <c r="I180" s="76"/>
      <c r="J180" s="156"/>
      <c r="K180" s="156"/>
      <c r="L180" s="156"/>
      <c r="M180" s="157"/>
      <c r="N180" s="156"/>
      <c r="O180" s="158"/>
      <c r="P180" s="159"/>
      <c r="Q180" s="157"/>
      <c r="R180" s="157"/>
      <c r="S180" s="159"/>
      <c r="T180" s="159"/>
      <c r="U180" s="159"/>
      <c r="V180" s="160"/>
      <c r="W180" s="160"/>
      <c r="X180" s="161"/>
      <c r="Y180" s="162"/>
      <c r="Z180" s="162"/>
      <c r="AA180" s="159"/>
      <c r="AB180" s="159"/>
      <c r="AC180" s="157"/>
      <c r="AD180" s="157"/>
      <c r="AE180" s="161"/>
      <c r="AF180" s="80">
        <v>2</v>
      </c>
      <c r="AG180" s="81">
        <v>44334</v>
      </c>
      <c r="AH180" s="82" t="s">
        <v>338</v>
      </c>
      <c r="AI180" s="83" t="s">
        <v>330</v>
      </c>
      <c r="AJ180" s="83" t="s">
        <v>244</v>
      </c>
      <c r="AK180" s="84">
        <v>0.99305555555555547</v>
      </c>
      <c r="AL180" s="84">
        <v>1.3194444444444444E-2</v>
      </c>
      <c r="AM180" s="84">
        <v>0.14722222222222223</v>
      </c>
      <c r="AN180" s="84">
        <v>0.15625</v>
      </c>
      <c r="AO180" s="163">
        <f>IF(AN180&lt;AK180,(AN180+1)-AK180,AN180-AK180)</f>
        <v>0.16319444444444453</v>
      </c>
      <c r="AP180" s="163">
        <f>IF(AM180&lt;AL180,(AM180+1)-AL180,AM180-AL180)</f>
        <v>0.13402777777777777</v>
      </c>
      <c r="AQ180" s="164">
        <f>IF(AP180&lt;&gt;0,1,"")</f>
        <v>1</v>
      </c>
      <c r="AR180" s="87">
        <f>IF(AK180&lt;&gt;0,AK180-(6/24)+1440,"")</f>
        <v>1440.7430555555557</v>
      </c>
      <c r="AS180" s="88">
        <v>14.5</v>
      </c>
      <c r="AT180" s="165"/>
      <c r="AU180" s="165"/>
      <c r="AV180" s="230">
        <v>23.4</v>
      </c>
      <c r="AW180" s="88">
        <v>7.4</v>
      </c>
      <c r="AX180" s="90" t="s">
        <v>569</v>
      </c>
      <c r="AY180" s="89">
        <f>AX180*0.0004536</f>
        <v>37.6256664</v>
      </c>
      <c r="AZ180" s="88"/>
      <c r="BA180" s="92"/>
      <c r="BB180" s="92"/>
      <c r="BC180" s="80"/>
      <c r="BD180" s="93"/>
      <c r="BE180" s="93"/>
      <c r="BF180" s="93"/>
      <c r="BG180" s="93"/>
      <c r="BH180" s="94"/>
      <c r="BI180" s="94"/>
      <c r="BJ180" s="94"/>
      <c r="BK180" s="95"/>
      <c r="BL180" s="96"/>
      <c r="BM180" s="96"/>
      <c r="BN180" s="96"/>
      <c r="BO180" s="97"/>
      <c r="BP180" s="98"/>
      <c r="BQ180" s="97"/>
      <c r="BR180" s="76"/>
      <c r="BS180" s="76"/>
      <c r="BT180" s="76"/>
      <c r="BU180" s="76"/>
      <c r="BV180" s="76"/>
      <c r="BW180" s="76"/>
      <c r="BX180" s="76"/>
      <c r="BY180" s="76"/>
      <c r="BZ180" s="76"/>
      <c r="CA180" s="76"/>
      <c r="CB180" s="76"/>
      <c r="CC180" s="76"/>
      <c r="CD180" s="275">
        <v>35.332999999999998</v>
      </c>
      <c r="CE180" s="76">
        <f>3637+14504</f>
        <v>18141</v>
      </c>
      <c r="CF180" s="166">
        <f>((CE180)*0.8)/1000</f>
        <v>14.5128</v>
      </c>
      <c r="CG180" s="76"/>
      <c r="CH180" s="166">
        <f>(((CG180*3.8)*(0.8))/1000)</f>
        <v>0</v>
      </c>
      <c r="CI180" s="167">
        <f>IF(A180="","",IF(CF180=0,CH180,CF180))</f>
        <v>14.5128</v>
      </c>
      <c r="CJ180" s="167">
        <f>IF(A180="","",(CK180/$AY$4))</f>
        <v>4773.8534177381262</v>
      </c>
      <c r="CK180" s="167">
        <f>IF(A180="","",IF(CE180="",(CG180*$AY$4),CE180))</f>
        <v>18141</v>
      </c>
      <c r="CL180" s="99">
        <f>CI180-AS180</f>
        <v>1.2800000000000367E-2</v>
      </c>
      <c r="CM180" s="166">
        <f>AV180-AW180</f>
        <v>15.999999999999998</v>
      </c>
      <c r="CN180" s="168"/>
      <c r="CO180" s="81"/>
      <c r="CP180" s="192"/>
      <c r="CQ180" s="192"/>
      <c r="CR180" s="169"/>
      <c r="CT180" s="264" t="s">
        <v>697</v>
      </c>
      <c r="CU180" s="76"/>
    </row>
    <row r="181" spans="1:99" s="1" customFormat="1" ht="13.8" hidden="1" thickBot="1" x14ac:dyDescent="0.3">
      <c r="A181" s="100"/>
      <c r="B181" s="76" t="str">
        <f t="shared" si="5"/>
        <v/>
      </c>
      <c r="C181" s="77"/>
      <c r="D181" s="83"/>
      <c r="E181" s="83"/>
      <c r="F181" s="83"/>
      <c r="G181" s="83"/>
      <c r="H181" s="76"/>
      <c r="I181" s="76"/>
      <c r="J181" s="156"/>
      <c r="K181" s="156"/>
      <c r="L181" s="156"/>
      <c r="M181" s="157"/>
      <c r="N181" s="156"/>
      <c r="O181" s="158"/>
      <c r="P181" s="159"/>
      <c r="Q181" s="157"/>
      <c r="R181" s="157"/>
      <c r="S181" s="159"/>
      <c r="T181" s="159"/>
      <c r="U181" s="159"/>
      <c r="V181" s="160"/>
      <c r="W181" s="160"/>
      <c r="X181" s="161"/>
      <c r="Y181" s="162"/>
      <c r="Z181" s="162"/>
      <c r="AA181" s="159"/>
      <c r="AB181" s="159"/>
      <c r="AC181" s="157"/>
      <c r="AD181" s="157"/>
      <c r="AE181" s="161"/>
      <c r="AF181" s="80">
        <v>3</v>
      </c>
      <c r="AG181" s="81"/>
      <c r="AH181" s="82"/>
      <c r="AI181" s="83"/>
      <c r="AJ181" s="83"/>
      <c r="AK181" s="84"/>
      <c r="AL181" s="84"/>
      <c r="AM181" s="84"/>
      <c r="AN181" s="84"/>
      <c r="AO181" s="243">
        <f>IF(AN181&lt;AK181,(AN181+1)-AK181,AN181-AK181)</f>
        <v>0</v>
      </c>
      <c r="AP181" s="163">
        <f>IF(AM181&lt;AL181,(AM181+1)-AL181,AM181-AL181)</f>
        <v>0</v>
      </c>
      <c r="AQ181" s="164" t="str">
        <f>IF(AP181&lt;&gt;0,1,"")</f>
        <v/>
      </c>
      <c r="AR181" s="87" t="str">
        <f>IF(AK181&lt;&gt;0,AK181-(6/24)+1440,"")</f>
        <v/>
      </c>
      <c r="AS181" s="88"/>
      <c r="AT181" s="89"/>
      <c r="AU181" s="89"/>
      <c r="AV181" s="88"/>
      <c r="AW181" s="88"/>
      <c r="AX181" s="90"/>
      <c r="AY181" s="89">
        <f>AX181*0.0004536</f>
        <v>0</v>
      </c>
      <c r="AZ181" s="88"/>
      <c r="BA181" s="92"/>
      <c r="BB181" s="92"/>
      <c r="BC181" s="80"/>
      <c r="BD181" s="93"/>
      <c r="BE181" s="93"/>
      <c r="BF181" s="93"/>
      <c r="BG181" s="93"/>
      <c r="BH181" s="94"/>
      <c r="BI181" s="94"/>
      <c r="BJ181" s="94"/>
      <c r="BK181" s="95"/>
      <c r="BL181" s="96"/>
      <c r="BM181" s="96"/>
      <c r="BN181" s="96"/>
      <c r="BO181" s="97"/>
      <c r="BP181" s="98"/>
      <c r="BQ181" s="97"/>
      <c r="BR181" s="76"/>
      <c r="BS181" s="76"/>
      <c r="BT181" s="76"/>
      <c r="BU181" s="76"/>
      <c r="BV181" s="76"/>
      <c r="BW181" s="76"/>
      <c r="BX181" s="76"/>
      <c r="BY181" s="76"/>
      <c r="BZ181" s="76"/>
      <c r="CA181" s="76"/>
      <c r="CB181" s="76"/>
      <c r="CC181" s="76"/>
      <c r="CD181" s="212"/>
      <c r="CE181" s="76"/>
      <c r="CF181" s="166">
        <f>((CE181)*0.8)/1000</f>
        <v>0</v>
      </c>
      <c r="CG181" s="76"/>
      <c r="CH181" s="166">
        <f>(((CG181*3.8)*(0.8))/1000)</f>
        <v>0</v>
      </c>
      <c r="CI181" s="167" t="str">
        <f>IF(A181="","",IF(CF181=0,CH181,CF181))</f>
        <v/>
      </c>
      <c r="CJ181" s="167" t="str">
        <f>IF(A181="","",(CK181/$AY$4))</f>
        <v/>
      </c>
      <c r="CK181" s="167" t="str">
        <f>IF(A181="","",IF(CE181="",(CG181*$AY$4),CE181))</f>
        <v/>
      </c>
      <c r="CL181" s="99"/>
      <c r="CM181" s="166">
        <f>AV181-AW181</f>
        <v>0</v>
      </c>
      <c r="CN181" s="168"/>
      <c r="CO181" s="81"/>
      <c r="CP181" s="192"/>
      <c r="CQ181" s="192"/>
      <c r="CR181" s="169"/>
      <c r="CT181" s="264"/>
      <c r="CU181" s="101"/>
    </row>
    <row r="182" spans="1:99" s="1" customFormat="1" ht="13.8" hidden="1" thickBot="1" x14ac:dyDescent="0.3">
      <c r="A182" s="100"/>
      <c r="B182" s="76" t="str">
        <f t="shared" si="5"/>
        <v/>
      </c>
      <c r="C182" s="77"/>
      <c r="D182" s="83"/>
      <c r="E182" s="83"/>
      <c r="F182" s="83"/>
      <c r="G182" s="83"/>
      <c r="H182" s="76"/>
      <c r="I182" s="76"/>
      <c r="J182" s="156"/>
      <c r="K182" s="156"/>
      <c r="L182" s="156"/>
      <c r="M182" s="157"/>
      <c r="N182" s="156"/>
      <c r="O182" s="158"/>
      <c r="P182" s="159"/>
      <c r="Q182" s="157"/>
      <c r="R182" s="157"/>
      <c r="S182" s="159"/>
      <c r="T182" s="159"/>
      <c r="U182" s="159"/>
      <c r="V182" s="160"/>
      <c r="W182" s="160"/>
      <c r="X182" s="161"/>
      <c r="Y182" s="162"/>
      <c r="Z182" s="162"/>
      <c r="AA182" s="159"/>
      <c r="AB182" s="159"/>
      <c r="AC182" s="157"/>
      <c r="AD182" s="157"/>
      <c r="AE182" s="161"/>
      <c r="AF182" s="102">
        <v>4</v>
      </c>
      <c r="AG182" s="103"/>
      <c r="AH182" s="104"/>
      <c r="AI182" s="107"/>
      <c r="AJ182" s="106"/>
      <c r="AK182" s="107"/>
      <c r="AL182" s="107"/>
      <c r="AM182" s="107"/>
      <c r="AN182" s="107"/>
      <c r="AO182" s="170">
        <f>IF(AN182&lt;AK182,(AN182+1)-AK182,AN182-AK182)</f>
        <v>0</v>
      </c>
      <c r="AP182" s="170">
        <f>IF(AM182&lt;AL182,(AM182+1)-AL182,AM182-AL182)</f>
        <v>0</v>
      </c>
      <c r="AQ182" s="171" t="str">
        <f>IF(AP182&lt;&gt;0,1,"")</f>
        <v/>
      </c>
      <c r="AR182" s="110" t="str">
        <f>IF(AK182&lt;&gt;0,AK182-(6/24)+1440,"")</f>
        <v/>
      </c>
      <c r="AS182" s="111"/>
      <c r="AT182" s="112"/>
      <c r="AU182" s="112"/>
      <c r="AV182" s="111"/>
      <c r="AW182" s="111"/>
      <c r="AX182" s="113"/>
      <c r="AY182" s="112">
        <f>AX182*0.0004536</f>
        <v>0</v>
      </c>
      <c r="AZ182" s="111"/>
      <c r="BA182" s="115"/>
      <c r="BB182" s="115"/>
      <c r="BC182" s="102"/>
      <c r="BD182" s="116"/>
      <c r="BE182" s="116"/>
      <c r="BF182" s="116"/>
      <c r="BG182" s="116"/>
      <c r="BH182" s="117"/>
      <c r="BI182" s="117"/>
      <c r="BJ182" s="117"/>
      <c r="BK182" s="118"/>
      <c r="BL182" s="119"/>
      <c r="BM182" s="119"/>
      <c r="BN182" s="119"/>
      <c r="BO182" s="120"/>
      <c r="BP182" s="121"/>
      <c r="BQ182" s="120"/>
      <c r="BR182" s="122"/>
      <c r="BS182" s="122"/>
      <c r="BT182" s="122"/>
      <c r="BU182" s="122"/>
      <c r="BV182" s="122"/>
      <c r="BW182" s="122"/>
      <c r="BX182" s="122"/>
      <c r="BY182" s="122"/>
      <c r="BZ182" s="122"/>
      <c r="CA182" s="122"/>
      <c r="CB182" s="122"/>
      <c r="CC182" s="122"/>
      <c r="CD182" s="213"/>
      <c r="CE182" s="122"/>
      <c r="CF182" s="172">
        <f>((CE182)*0.8)/1000</f>
        <v>0</v>
      </c>
      <c r="CG182" s="122"/>
      <c r="CH182" s="172">
        <f>(((CG182*3.8)*(0.8))/1000)</f>
        <v>0</v>
      </c>
      <c r="CI182" s="173" t="str">
        <f>IF(A182="","",IF(CF182=0,CH182,CF182))</f>
        <v/>
      </c>
      <c r="CJ182" s="173" t="str">
        <f>IF(A182="","",(CK182/$AY$4))</f>
        <v/>
      </c>
      <c r="CK182" s="173" t="str">
        <f>IF(A182="","",IF(CE182="",(CG182*$AY$4),CE182))</f>
        <v/>
      </c>
      <c r="CL182" s="123"/>
      <c r="CM182" s="172">
        <f>AV182-AW182</f>
        <v>0</v>
      </c>
      <c r="CN182" s="122"/>
      <c r="CO182" s="202"/>
      <c r="CP182" s="203"/>
      <c r="CQ182" s="203"/>
      <c r="CR182" s="204"/>
      <c r="CT182" s="265"/>
      <c r="CU182" s="76"/>
    </row>
    <row r="183" spans="1:99" s="1" customFormat="1" ht="13.8" hidden="1" thickBot="1" x14ac:dyDescent="0.3">
      <c r="A183" s="124"/>
      <c r="B183" s="125" t="str">
        <f t="shared" si="5"/>
        <v/>
      </c>
      <c r="C183" s="126"/>
      <c r="D183" s="127"/>
      <c r="E183" s="127"/>
      <c r="F183" s="127"/>
      <c r="G183" s="127"/>
      <c r="H183" s="127"/>
      <c r="I183" s="128"/>
      <c r="J183" s="174"/>
      <c r="K183" s="174"/>
      <c r="L183" s="174"/>
      <c r="M183" s="175"/>
      <c r="N183" s="174"/>
      <c r="O183" s="176"/>
      <c r="P183" s="177"/>
      <c r="Q183" s="175"/>
      <c r="R183" s="175"/>
      <c r="S183" s="177"/>
      <c r="T183" s="177"/>
      <c r="U183" s="177"/>
      <c r="V183" s="178"/>
      <c r="W183" s="178"/>
      <c r="X183" s="179"/>
      <c r="Y183" s="180"/>
      <c r="Z183" s="180"/>
      <c r="AA183" s="177"/>
      <c r="AB183" s="177"/>
      <c r="AC183" s="175"/>
      <c r="AD183" s="175"/>
      <c r="AE183" s="181"/>
      <c r="AF183" s="238" t="s">
        <v>141</v>
      </c>
      <c r="AG183" s="239"/>
      <c r="AH183" s="182"/>
      <c r="AI183" s="132"/>
      <c r="AJ183" s="132"/>
      <c r="AK183" s="132"/>
      <c r="AL183" s="132"/>
      <c r="AM183" s="132"/>
      <c r="AN183" s="133"/>
      <c r="AO183" s="133">
        <f>SUM(AO179:AO182)</f>
        <v>0.28472222222222232</v>
      </c>
      <c r="AP183" s="133">
        <f>SUM(AP179:AP182)</f>
        <v>0.23194444444444454</v>
      </c>
      <c r="AQ183" s="134">
        <f>SUM(AQ179:AQ182)</f>
        <v>2</v>
      </c>
      <c r="AR183" s="134"/>
      <c r="AS183" s="135"/>
      <c r="AT183" s="135"/>
      <c r="AU183" s="135"/>
      <c r="AV183" s="135"/>
      <c r="AW183" s="135"/>
      <c r="AX183" s="136"/>
      <c r="AY183" s="135"/>
      <c r="AZ183" s="183"/>
      <c r="BA183" s="184"/>
      <c r="BB183" s="184"/>
      <c r="BC183" s="185"/>
      <c r="BD183" s="185"/>
      <c r="BE183" s="185"/>
      <c r="BF183" s="186"/>
      <c r="BG183" s="186"/>
      <c r="BH183" s="186"/>
      <c r="BI183" s="186"/>
      <c r="BJ183" s="186"/>
      <c r="BK183" s="187"/>
      <c r="BL183" s="187"/>
      <c r="BM183" s="187"/>
      <c r="BN183" s="187"/>
      <c r="BO183" s="188"/>
      <c r="BP183" s="188"/>
      <c r="BQ183" s="188"/>
      <c r="BR183" s="189"/>
      <c r="BS183" s="189"/>
      <c r="BT183" s="189"/>
      <c r="BU183" s="189"/>
      <c r="BV183" s="189"/>
      <c r="BW183" s="189"/>
      <c r="BX183" s="189"/>
      <c r="BY183" s="189"/>
      <c r="BZ183" s="189"/>
      <c r="CA183" s="189"/>
      <c r="CB183" s="189"/>
      <c r="CC183" s="189"/>
      <c r="CD183" s="214"/>
      <c r="CE183" s="132"/>
      <c r="CF183" s="135"/>
      <c r="CG183" s="132"/>
      <c r="CH183" s="135">
        <f>SUM(CH179:CH182)</f>
        <v>13.47936</v>
      </c>
      <c r="CI183" s="190">
        <f>SUM(CI179:CI182)</f>
        <v>27.992159999999998</v>
      </c>
      <c r="CJ183" s="190">
        <f>SUM(CJ179:CJ182)</f>
        <v>9207.8534177381262</v>
      </c>
      <c r="CK183" s="190">
        <f>SUM(CK179:CK182)</f>
        <v>34990.531596659603</v>
      </c>
      <c r="CL183" s="191"/>
      <c r="CM183" s="135">
        <f>SUM(CM179:CM182)</f>
        <v>27.5</v>
      </c>
      <c r="CN183" s="132"/>
      <c r="CO183" s="132"/>
      <c r="CP183" s="132"/>
      <c r="CQ183" s="132"/>
      <c r="CR183" s="141"/>
      <c r="CT183" s="214"/>
      <c r="CU183" s="214"/>
    </row>
    <row r="184" spans="1:99" s="1" customFormat="1" ht="13.8" thickBot="1" x14ac:dyDescent="0.3">
      <c r="A184" s="100">
        <v>7760</v>
      </c>
      <c r="B184" s="51" t="str">
        <f t="shared" si="5"/>
        <v>7760-303-1</v>
      </c>
      <c r="C184" s="52">
        <v>48</v>
      </c>
      <c r="D184" s="83" t="s">
        <v>309</v>
      </c>
      <c r="E184" s="83" t="s">
        <v>227</v>
      </c>
      <c r="F184" s="83"/>
      <c r="G184" s="83"/>
      <c r="H184" s="53"/>
      <c r="I184" s="70"/>
      <c r="J184" s="142"/>
      <c r="K184" s="142"/>
      <c r="L184" s="142"/>
      <c r="M184" s="143"/>
      <c r="N184" s="142"/>
      <c r="O184" s="144"/>
      <c r="P184" s="145"/>
      <c r="Q184" s="143"/>
      <c r="R184" s="143"/>
      <c r="S184" s="145"/>
      <c r="T184" s="145"/>
      <c r="U184" s="145"/>
      <c r="V184" s="146"/>
      <c r="W184" s="146"/>
      <c r="X184" s="147"/>
      <c r="Y184" s="146"/>
      <c r="Z184" s="146"/>
      <c r="AA184" s="145"/>
      <c r="AB184" s="145"/>
      <c r="AC184" s="143"/>
      <c r="AD184" s="143"/>
      <c r="AE184" s="147"/>
      <c r="AF184" s="56">
        <v>1</v>
      </c>
      <c r="AG184" s="81">
        <v>44335</v>
      </c>
      <c r="AH184" s="148" t="s">
        <v>243</v>
      </c>
      <c r="AI184" s="53" t="s">
        <v>244</v>
      </c>
      <c r="AJ184" s="53" t="s">
        <v>209</v>
      </c>
      <c r="AK184" s="149">
        <v>0.20486111111111113</v>
      </c>
      <c r="AL184" s="84">
        <v>0.22916666666666666</v>
      </c>
      <c r="AM184" s="84">
        <v>0.34722222222222227</v>
      </c>
      <c r="AN184" s="149">
        <v>0.35416666666666669</v>
      </c>
      <c r="AO184" s="150">
        <f>IF(AN184&lt;AK184,(AN184+1)-AK184,AN184-AK184)</f>
        <v>0.14930555555555555</v>
      </c>
      <c r="AP184" s="150">
        <f>IF(AM184&lt;AL184,(AM184+1)-AL184,AM184-AL184)</f>
        <v>0.11805555555555561</v>
      </c>
      <c r="AQ184" s="151">
        <f>IF(AP184&lt;&gt;0,1,"")</f>
        <v>1</v>
      </c>
      <c r="AR184" s="63">
        <f>IF(AK184&lt;&gt;0,AK184-(6/24)+1440,"")</f>
        <v>1439.9548611111111</v>
      </c>
      <c r="AS184" s="66">
        <v>14.8</v>
      </c>
      <c r="AT184" s="152"/>
      <c r="AU184" s="152"/>
      <c r="AV184" s="66">
        <v>22.1</v>
      </c>
      <c r="AW184" s="254">
        <v>7.8</v>
      </c>
      <c r="AX184" s="51">
        <v>92567</v>
      </c>
      <c r="AY184" s="65">
        <f>AX184*0.0004536</f>
        <v>41.988391200000002</v>
      </c>
      <c r="AZ184" s="66"/>
      <c r="BA184" s="68"/>
      <c r="BB184" s="68"/>
      <c r="BC184" s="69"/>
      <c r="BD184" s="70"/>
      <c r="BE184" s="70"/>
      <c r="BF184" s="70"/>
      <c r="BG184" s="70"/>
      <c r="BH184" s="71"/>
      <c r="BI184" s="71"/>
      <c r="BJ184" s="71"/>
      <c r="BK184" s="72"/>
      <c r="BL184" s="73"/>
      <c r="BM184" s="73"/>
      <c r="BN184" s="73"/>
      <c r="BO184" s="74"/>
      <c r="BP184" s="75"/>
      <c r="BQ184" s="74"/>
      <c r="BR184" s="51"/>
      <c r="BS184" s="51"/>
      <c r="BT184" s="51"/>
      <c r="BU184" s="51"/>
      <c r="BV184" s="51"/>
      <c r="BW184" s="51"/>
      <c r="BX184" s="51"/>
      <c r="BY184" s="51"/>
      <c r="BZ184" s="51"/>
      <c r="CA184" s="51"/>
      <c r="CB184" s="51"/>
      <c r="CC184" s="51"/>
      <c r="CD184" s="215">
        <v>39.529400000000003</v>
      </c>
      <c r="CE184" s="51"/>
      <c r="CF184" s="153">
        <f>((CE184)*0.8)/1000</f>
        <v>0</v>
      </c>
      <c r="CG184" s="51">
        <v>4884</v>
      </c>
      <c r="CH184" s="153">
        <f>(((CG184*3.8)*(0.8))/1000)</f>
        <v>14.84736</v>
      </c>
      <c r="CI184" s="154">
        <f>IF(A184="","",IF(CF184=0,CH184,CF184))</f>
        <v>14.84736</v>
      </c>
      <c r="CJ184" s="154">
        <f>IF(A184="","",(CK184/$AY$4))</f>
        <v>4884</v>
      </c>
      <c r="CK184" s="154">
        <f>IF(A184="","",IF(CE184="",(CG184*$AY$4),CE184))</f>
        <v>18559.565249906518</v>
      </c>
      <c r="CL184" s="242">
        <f>CI184-AS184</f>
        <v>4.7359999999999403E-2</v>
      </c>
      <c r="CM184" s="153">
        <f>AV184-AW184</f>
        <v>14.3</v>
      </c>
      <c r="CN184" s="155" t="s">
        <v>333</v>
      </c>
      <c r="CO184" s="199">
        <v>44335</v>
      </c>
      <c r="CP184" s="200">
        <v>0.14583333333333334</v>
      </c>
      <c r="CQ184" s="200">
        <v>0.17361111111111113</v>
      </c>
      <c r="CR184" s="201" t="s">
        <v>522</v>
      </c>
      <c r="CT184" s="228" t="s">
        <v>697</v>
      </c>
      <c r="CU184" s="228"/>
    </row>
    <row r="185" spans="1:99" s="1" customFormat="1" ht="13.8" hidden="1" thickBot="1" x14ac:dyDescent="0.3">
      <c r="A185" s="100"/>
      <c r="B185" s="76" t="str">
        <f t="shared" si="5"/>
        <v/>
      </c>
      <c r="C185" s="77"/>
      <c r="D185" s="83"/>
      <c r="E185" s="83"/>
      <c r="F185" s="83"/>
      <c r="G185" s="83"/>
      <c r="H185" s="76"/>
      <c r="I185" s="76"/>
      <c r="J185" s="156"/>
      <c r="K185" s="156"/>
      <c r="L185" s="156"/>
      <c r="M185" s="157"/>
      <c r="N185" s="156"/>
      <c r="O185" s="158"/>
      <c r="P185" s="159"/>
      <c r="Q185" s="157"/>
      <c r="R185" s="157"/>
      <c r="S185" s="159"/>
      <c r="T185" s="159"/>
      <c r="U185" s="159"/>
      <c r="V185" s="160"/>
      <c r="W185" s="160"/>
      <c r="X185" s="161"/>
      <c r="Y185" s="162"/>
      <c r="Z185" s="162"/>
      <c r="AA185" s="159"/>
      <c r="AB185" s="159"/>
      <c r="AC185" s="157"/>
      <c r="AD185" s="157"/>
      <c r="AE185" s="161"/>
      <c r="AF185" s="80">
        <v>2</v>
      </c>
      <c r="AG185" s="81"/>
      <c r="AH185" s="82"/>
      <c r="AI185" s="83"/>
      <c r="AJ185" s="83"/>
      <c r="AK185" s="84"/>
      <c r="AL185" s="84"/>
      <c r="AM185" s="84"/>
      <c r="AN185" s="84"/>
      <c r="AO185" s="163">
        <f>IF(AN185&lt;AK185,(AN185+1)-AK185,AN185-AK185)</f>
        <v>0</v>
      </c>
      <c r="AP185" s="163">
        <f>IF(AM185&lt;AL185,(AM185+1)-AL185,AM185-AL185)</f>
        <v>0</v>
      </c>
      <c r="AQ185" s="164" t="str">
        <f>IF(AP185&lt;&gt;0,1,"")</f>
        <v/>
      </c>
      <c r="AR185" s="87" t="str">
        <f>IF(AK185&lt;&gt;0,AK185-(6/24)+1440,"")</f>
        <v/>
      </c>
      <c r="AS185" s="88"/>
      <c r="AT185" s="165"/>
      <c r="AU185" s="165"/>
      <c r="AV185" s="88"/>
      <c r="AW185" s="88"/>
      <c r="AX185" s="90"/>
      <c r="AY185" s="89">
        <f>AX185*0.0004536</f>
        <v>0</v>
      </c>
      <c r="AZ185" s="88"/>
      <c r="BA185" s="92"/>
      <c r="BB185" s="92"/>
      <c r="BC185" s="80"/>
      <c r="BD185" s="93"/>
      <c r="BE185" s="93"/>
      <c r="BF185" s="93"/>
      <c r="BG185" s="93"/>
      <c r="BH185" s="94"/>
      <c r="BI185" s="94"/>
      <c r="BJ185" s="94"/>
      <c r="BK185" s="95"/>
      <c r="BL185" s="96"/>
      <c r="BM185" s="96"/>
      <c r="BN185" s="96"/>
      <c r="BO185" s="97"/>
      <c r="BP185" s="98"/>
      <c r="BQ185" s="97"/>
      <c r="BR185" s="76"/>
      <c r="BS185" s="76"/>
      <c r="BT185" s="76"/>
      <c r="BU185" s="76"/>
      <c r="BV185" s="76"/>
      <c r="BW185" s="76"/>
      <c r="BX185" s="76"/>
      <c r="BY185" s="76"/>
      <c r="BZ185" s="76"/>
      <c r="CA185" s="76"/>
      <c r="CB185" s="76"/>
      <c r="CC185" s="76"/>
      <c r="CD185" s="212" t="s">
        <v>142</v>
      </c>
      <c r="CE185" s="76"/>
      <c r="CF185" s="166">
        <f>((CE185)*0.8)/1000</f>
        <v>0</v>
      </c>
      <c r="CG185" s="76"/>
      <c r="CH185" s="166">
        <f>(((CG185*3.8)*(0.8))/1000)</f>
        <v>0</v>
      </c>
      <c r="CI185" s="167" t="str">
        <f>IF(A185="","",IF(CF185=0,CH185,CF185))</f>
        <v/>
      </c>
      <c r="CJ185" s="167" t="str">
        <f>IF(A185="","",(CK185/$AY$4))</f>
        <v/>
      </c>
      <c r="CK185" s="167" t="str">
        <f>IF(A185="","",IF(CE185="",(CG185*$AY$4),CE185))</f>
        <v/>
      </c>
      <c r="CL185" s="99"/>
      <c r="CM185" s="166">
        <f>AV185-AW185</f>
        <v>0</v>
      </c>
      <c r="CN185" s="168"/>
      <c r="CO185" s="81"/>
      <c r="CP185" s="192"/>
      <c r="CQ185" s="192"/>
      <c r="CR185" s="169"/>
      <c r="CT185" s="83"/>
      <c r="CU185" s="76"/>
    </row>
    <row r="186" spans="1:99" s="1" customFormat="1" ht="13.8" hidden="1" thickBot="1" x14ac:dyDescent="0.3">
      <c r="A186" s="100"/>
      <c r="B186" s="76" t="str">
        <f t="shared" si="5"/>
        <v/>
      </c>
      <c r="C186" s="77"/>
      <c r="D186" s="83"/>
      <c r="E186" s="83"/>
      <c r="F186" s="83"/>
      <c r="G186" s="83"/>
      <c r="H186" s="76"/>
      <c r="I186" s="76"/>
      <c r="J186" s="156"/>
      <c r="K186" s="156"/>
      <c r="L186" s="156"/>
      <c r="M186" s="157"/>
      <c r="N186" s="156"/>
      <c r="O186" s="158"/>
      <c r="P186" s="159"/>
      <c r="Q186" s="157"/>
      <c r="R186" s="157"/>
      <c r="S186" s="159"/>
      <c r="T186" s="159"/>
      <c r="U186" s="159"/>
      <c r="V186" s="160"/>
      <c r="W186" s="160"/>
      <c r="X186" s="161"/>
      <c r="Y186" s="162"/>
      <c r="Z186" s="162"/>
      <c r="AA186" s="159"/>
      <c r="AB186" s="159"/>
      <c r="AC186" s="157"/>
      <c r="AD186" s="157"/>
      <c r="AE186" s="161"/>
      <c r="AF186" s="80">
        <v>3</v>
      </c>
      <c r="AG186" s="81"/>
      <c r="AH186" s="82"/>
      <c r="AI186" s="83"/>
      <c r="AJ186" s="83"/>
      <c r="AK186" s="84"/>
      <c r="AL186" s="84"/>
      <c r="AM186" s="84"/>
      <c r="AN186" s="84"/>
      <c r="AO186" s="243">
        <f>IF(AN186&lt;AK186,(AN186+1)-AK186,AN186-AK186)</f>
        <v>0</v>
      </c>
      <c r="AP186" s="163">
        <f>IF(AM186&lt;AL186,(AM186+1)-AL186,AM186-AL186)</f>
        <v>0</v>
      </c>
      <c r="AQ186" s="164" t="str">
        <f>IF(AP186&lt;&gt;0,1,"")</f>
        <v/>
      </c>
      <c r="AR186" s="87" t="str">
        <f>IF(AK186&lt;&gt;0,AK186-(6/24)+1440,"")</f>
        <v/>
      </c>
      <c r="AS186" s="88"/>
      <c r="AT186" s="89"/>
      <c r="AU186" s="89"/>
      <c r="AV186" s="88"/>
      <c r="AW186" s="88"/>
      <c r="AX186" s="90"/>
      <c r="AY186" s="89">
        <f>AX186*0.0004536</f>
        <v>0</v>
      </c>
      <c r="AZ186" s="88"/>
      <c r="BA186" s="92"/>
      <c r="BB186" s="92"/>
      <c r="BC186" s="80"/>
      <c r="BD186" s="93"/>
      <c r="BE186" s="93"/>
      <c r="BF186" s="93"/>
      <c r="BG186" s="93"/>
      <c r="BH186" s="94"/>
      <c r="BI186" s="94"/>
      <c r="BJ186" s="94"/>
      <c r="BK186" s="95"/>
      <c r="BL186" s="96"/>
      <c r="BM186" s="96"/>
      <c r="BN186" s="96"/>
      <c r="BO186" s="97"/>
      <c r="BP186" s="98"/>
      <c r="BQ186" s="97"/>
      <c r="BR186" s="76"/>
      <c r="BS186" s="76"/>
      <c r="BT186" s="76"/>
      <c r="BU186" s="76"/>
      <c r="BV186" s="76"/>
      <c r="BW186" s="76"/>
      <c r="BX186" s="76"/>
      <c r="BY186" s="76"/>
      <c r="BZ186" s="76"/>
      <c r="CA186" s="76"/>
      <c r="CB186" s="76"/>
      <c r="CC186" s="76"/>
      <c r="CD186" s="212"/>
      <c r="CE186" s="76"/>
      <c r="CF186" s="166">
        <f>((CE186)*0.8)/1000</f>
        <v>0</v>
      </c>
      <c r="CG186" s="76"/>
      <c r="CH186" s="166">
        <f>(((CG186*3.8)*(0.8))/1000)</f>
        <v>0</v>
      </c>
      <c r="CI186" s="167" t="str">
        <f>IF(A186="","",IF(CF186=0,CH186,CF186))</f>
        <v/>
      </c>
      <c r="CJ186" s="167" t="str">
        <f>IF(A186="","",(CK186/$AY$4))</f>
        <v/>
      </c>
      <c r="CK186" s="167" t="str">
        <f>IF(A186="","",IF(CE186="",(CG186*$AY$4),CE186))</f>
        <v/>
      </c>
      <c r="CL186" s="99"/>
      <c r="CM186" s="166">
        <f>AV186-AW186</f>
        <v>0</v>
      </c>
      <c r="CN186" s="168"/>
      <c r="CO186" s="81"/>
      <c r="CP186" s="192"/>
      <c r="CQ186" s="192"/>
      <c r="CR186" s="169"/>
      <c r="CT186" s="83"/>
      <c r="CU186" s="101"/>
    </row>
    <row r="187" spans="1:99" s="1" customFormat="1" ht="13.8" hidden="1" thickBot="1" x14ac:dyDescent="0.3">
      <c r="A187" s="100"/>
      <c r="B187" s="76" t="str">
        <f t="shared" si="5"/>
        <v/>
      </c>
      <c r="C187" s="77"/>
      <c r="D187" s="83"/>
      <c r="E187" s="83"/>
      <c r="F187" s="83"/>
      <c r="G187" s="83"/>
      <c r="H187" s="76"/>
      <c r="I187" s="76"/>
      <c r="J187" s="156"/>
      <c r="K187" s="156"/>
      <c r="L187" s="156"/>
      <c r="M187" s="157"/>
      <c r="N187" s="156"/>
      <c r="O187" s="158"/>
      <c r="P187" s="159"/>
      <c r="Q187" s="157"/>
      <c r="R187" s="157"/>
      <c r="S187" s="159"/>
      <c r="T187" s="159"/>
      <c r="U187" s="159"/>
      <c r="V187" s="160"/>
      <c r="W187" s="160"/>
      <c r="X187" s="161"/>
      <c r="Y187" s="162"/>
      <c r="Z187" s="162"/>
      <c r="AA187" s="159"/>
      <c r="AB187" s="159"/>
      <c r="AC187" s="157"/>
      <c r="AD187" s="157"/>
      <c r="AE187" s="161"/>
      <c r="AF187" s="102">
        <v>4</v>
      </c>
      <c r="AG187" s="103"/>
      <c r="AH187" s="104"/>
      <c r="AI187" s="107"/>
      <c r="AJ187" s="106"/>
      <c r="AK187" s="107"/>
      <c r="AL187" s="107"/>
      <c r="AM187" s="107"/>
      <c r="AN187" s="107"/>
      <c r="AO187" s="170">
        <f>IF(AN187&lt;AK187,(AN187+1)-AK187,AN187-AK187)</f>
        <v>0</v>
      </c>
      <c r="AP187" s="170">
        <f>IF(AM187&lt;AL187,(AM187+1)-AL187,AM187-AL187)</f>
        <v>0</v>
      </c>
      <c r="AQ187" s="171" t="str">
        <f>IF(AP187&lt;&gt;0,1,"")</f>
        <v/>
      </c>
      <c r="AR187" s="110" t="str">
        <f>IF(AK187&lt;&gt;0,AK187-(6/24)+1440,"")</f>
        <v/>
      </c>
      <c r="AS187" s="111"/>
      <c r="AT187" s="112"/>
      <c r="AU187" s="112"/>
      <c r="AV187" s="111"/>
      <c r="AW187" s="111"/>
      <c r="AX187" s="113"/>
      <c r="AY187" s="112">
        <f>AX187*0.0004536</f>
        <v>0</v>
      </c>
      <c r="AZ187" s="111"/>
      <c r="BA187" s="115"/>
      <c r="BB187" s="115"/>
      <c r="BC187" s="102"/>
      <c r="BD187" s="116"/>
      <c r="BE187" s="116"/>
      <c r="BF187" s="116"/>
      <c r="BG187" s="116"/>
      <c r="BH187" s="117"/>
      <c r="BI187" s="117"/>
      <c r="BJ187" s="117"/>
      <c r="BK187" s="118"/>
      <c r="BL187" s="119"/>
      <c r="BM187" s="119"/>
      <c r="BN187" s="119"/>
      <c r="BO187" s="120"/>
      <c r="BP187" s="121"/>
      <c r="BQ187" s="120"/>
      <c r="BR187" s="122"/>
      <c r="BS187" s="122"/>
      <c r="BT187" s="122"/>
      <c r="BU187" s="122"/>
      <c r="BV187" s="122"/>
      <c r="BW187" s="122"/>
      <c r="BX187" s="122"/>
      <c r="BY187" s="122"/>
      <c r="BZ187" s="122"/>
      <c r="CA187" s="122"/>
      <c r="CB187" s="122"/>
      <c r="CC187" s="122"/>
      <c r="CD187" s="213"/>
      <c r="CE187" s="122"/>
      <c r="CF187" s="172">
        <f>((CE187)*0.8)/1000</f>
        <v>0</v>
      </c>
      <c r="CG187" s="122"/>
      <c r="CH187" s="172">
        <f>(((CG187*3.8)*(0.8))/1000)</f>
        <v>0</v>
      </c>
      <c r="CI187" s="173" t="str">
        <f>IF(A187="","",IF(CF187=0,CH187,CF187))</f>
        <v/>
      </c>
      <c r="CJ187" s="173" t="str">
        <f>IF(A187="","",(CK187/$AY$4))</f>
        <v/>
      </c>
      <c r="CK187" s="173" t="str">
        <f>IF(A187="","",IF(CE187="",(CG187*$AY$4),CE187))</f>
        <v/>
      </c>
      <c r="CL187" s="123"/>
      <c r="CM187" s="172">
        <f>AV187-AW187</f>
        <v>0</v>
      </c>
      <c r="CN187" s="122"/>
      <c r="CO187" s="202"/>
      <c r="CP187" s="203"/>
      <c r="CQ187" s="203"/>
      <c r="CR187" s="204"/>
      <c r="CT187" s="76"/>
      <c r="CU187" s="76"/>
    </row>
    <row r="188" spans="1:99" s="1" customFormat="1" ht="13.8" hidden="1" thickBot="1" x14ac:dyDescent="0.3">
      <c r="A188" s="124"/>
      <c r="B188" s="125" t="str">
        <f t="shared" ref="B188:B219" si="6">IF(AH188="","",A188&amp;"-"&amp;AH188&amp;"-"&amp;AF188)</f>
        <v/>
      </c>
      <c r="C188" s="126"/>
      <c r="D188" s="127"/>
      <c r="E188" s="127"/>
      <c r="F188" s="127"/>
      <c r="G188" s="127"/>
      <c r="H188" s="127"/>
      <c r="I188" s="128"/>
      <c r="J188" s="174"/>
      <c r="K188" s="174"/>
      <c r="L188" s="174"/>
      <c r="M188" s="175"/>
      <c r="N188" s="174"/>
      <c r="O188" s="176"/>
      <c r="P188" s="177"/>
      <c r="Q188" s="175"/>
      <c r="R188" s="175"/>
      <c r="S188" s="177"/>
      <c r="T188" s="177"/>
      <c r="U188" s="177"/>
      <c r="V188" s="178"/>
      <c r="W188" s="178"/>
      <c r="X188" s="179"/>
      <c r="Y188" s="180"/>
      <c r="Z188" s="180"/>
      <c r="AA188" s="177"/>
      <c r="AB188" s="177"/>
      <c r="AC188" s="175"/>
      <c r="AD188" s="175"/>
      <c r="AE188" s="181"/>
      <c r="AF188" s="238" t="s">
        <v>141</v>
      </c>
      <c r="AG188" s="239"/>
      <c r="AH188" s="182"/>
      <c r="AI188" s="132"/>
      <c r="AJ188" s="132"/>
      <c r="AK188" s="132"/>
      <c r="AL188" s="132"/>
      <c r="AM188" s="132"/>
      <c r="AN188" s="133"/>
      <c r="AO188" s="133">
        <f>SUM(AO184:AO187)</f>
        <v>0.14930555555555555</v>
      </c>
      <c r="AP188" s="133">
        <f>SUM(AP184:AP187)</f>
        <v>0.11805555555555561</v>
      </c>
      <c r="AQ188" s="134">
        <f>SUM(AQ184:AQ187)</f>
        <v>1</v>
      </c>
      <c r="AR188" s="134"/>
      <c r="AS188" s="135"/>
      <c r="AT188" s="135"/>
      <c r="AU188" s="135"/>
      <c r="AV188" s="135"/>
      <c r="AW188" s="135"/>
      <c r="AX188" s="136"/>
      <c r="AY188" s="135"/>
      <c r="AZ188" s="183"/>
      <c r="BA188" s="184"/>
      <c r="BB188" s="184"/>
      <c r="BC188" s="185"/>
      <c r="BD188" s="185"/>
      <c r="BE188" s="185"/>
      <c r="BF188" s="186"/>
      <c r="BG188" s="186"/>
      <c r="BH188" s="186"/>
      <c r="BI188" s="186"/>
      <c r="BJ188" s="186"/>
      <c r="BK188" s="187"/>
      <c r="BL188" s="187"/>
      <c r="BM188" s="187"/>
      <c r="BN188" s="187"/>
      <c r="BO188" s="188"/>
      <c r="BP188" s="188"/>
      <c r="BQ188" s="188"/>
      <c r="BR188" s="189"/>
      <c r="BS188" s="189"/>
      <c r="BT188" s="189"/>
      <c r="BU188" s="189"/>
      <c r="BV188" s="189"/>
      <c r="BW188" s="189"/>
      <c r="BX188" s="189"/>
      <c r="BY188" s="189"/>
      <c r="BZ188" s="189"/>
      <c r="CA188" s="189"/>
      <c r="CB188" s="189"/>
      <c r="CC188" s="189"/>
      <c r="CD188" s="214"/>
      <c r="CE188" s="132"/>
      <c r="CF188" s="135"/>
      <c r="CG188" s="132"/>
      <c r="CH188" s="135">
        <f>SUM(CH184:CH187)</f>
        <v>14.84736</v>
      </c>
      <c r="CI188" s="190">
        <f>SUM(CI184:CI187)</f>
        <v>14.84736</v>
      </c>
      <c r="CJ188" s="190">
        <f>SUM(CJ184:CJ187)</f>
        <v>4884</v>
      </c>
      <c r="CK188" s="190">
        <f>SUM(CK184:CK187)</f>
        <v>18559.565249906518</v>
      </c>
      <c r="CL188" s="191"/>
      <c r="CM188" s="135">
        <f>SUM(CM184:CM187)</f>
        <v>14.3</v>
      </c>
      <c r="CN188" s="132"/>
      <c r="CO188" s="132"/>
      <c r="CP188" s="132"/>
      <c r="CQ188" s="132"/>
      <c r="CR188" s="141"/>
      <c r="CT188" s="214"/>
      <c r="CU188" s="214"/>
    </row>
    <row r="189" spans="1:99" s="1" customFormat="1" ht="13.8" thickBot="1" x14ac:dyDescent="0.3">
      <c r="A189" s="100">
        <v>7761</v>
      </c>
      <c r="B189" s="51" t="str">
        <f t="shared" si="6"/>
        <v>7761-302-1</v>
      </c>
      <c r="C189" s="52">
        <v>50</v>
      </c>
      <c r="D189" s="83" t="s">
        <v>374</v>
      </c>
      <c r="E189" s="83" t="s">
        <v>381</v>
      </c>
      <c r="F189" s="83"/>
      <c r="G189" s="83"/>
      <c r="H189" s="53"/>
      <c r="I189" s="70"/>
      <c r="J189" s="142"/>
      <c r="K189" s="142"/>
      <c r="L189" s="142"/>
      <c r="M189" s="143"/>
      <c r="N189" s="142"/>
      <c r="O189" s="144"/>
      <c r="P189" s="145"/>
      <c r="Q189" s="143"/>
      <c r="R189" s="143"/>
      <c r="S189" s="145"/>
      <c r="T189" s="145"/>
      <c r="U189" s="145"/>
      <c r="V189" s="146"/>
      <c r="W189" s="146"/>
      <c r="X189" s="147"/>
      <c r="Y189" s="146"/>
      <c r="Z189" s="146"/>
      <c r="AA189" s="145"/>
      <c r="AB189" s="145"/>
      <c r="AC189" s="143"/>
      <c r="AD189" s="143"/>
      <c r="AE189" s="147"/>
      <c r="AF189" s="56">
        <v>1</v>
      </c>
      <c r="AG189" s="81">
        <v>44335</v>
      </c>
      <c r="AH189" s="148" t="s">
        <v>382</v>
      </c>
      <c r="AI189" s="53" t="s">
        <v>209</v>
      </c>
      <c r="AJ189" s="53" t="s">
        <v>244</v>
      </c>
      <c r="AK189" s="149">
        <v>0.40972222222222227</v>
      </c>
      <c r="AL189" s="84">
        <v>0.42708333333333331</v>
      </c>
      <c r="AM189" s="84">
        <v>0.58680555555555558</v>
      </c>
      <c r="AN189" s="149">
        <v>0.59722222222222221</v>
      </c>
      <c r="AO189" s="150">
        <f>IF(AN189&lt;AK189,(AN189+1)-AK189,AN189-AK189)</f>
        <v>0.18749999999999994</v>
      </c>
      <c r="AP189" s="150">
        <f>IF(AM189&lt;AL189,(AM189+1)-AL189,AM189-AL189)</f>
        <v>0.15972222222222227</v>
      </c>
      <c r="AQ189" s="151">
        <f>IF(AP189&lt;&gt;0,1,"")</f>
        <v>1</v>
      </c>
      <c r="AR189" s="63">
        <f>IF(AK189&lt;&gt;0,AK189-(6/24)+1440,"")</f>
        <v>1440.1597222222222</v>
      </c>
      <c r="AS189" s="66">
        <v>19.600000000000001</v>
      </c>
      <c r="AT189" s="152"/>
      <c r="AU189" s="152"/>
      <c r="AV189" s="242">
        <v>27.2</v>
      </c>
      <c r="AW189" s="88">
        <v>8.8000000000000007</v>
      </c>
      <c r="AX189" s="51">
        <v>76610</v>
      </c>
      <c r="AY189" s="65">
        <f>AX189*0.0004536</f>
        <v>34.750295999999999</v>
      </c>
      <c r="AZ189" s="66"/>
      <c r="BA189" s="68"/>
      <c r="BB189" s="68"/>
      <c r="BC189" s="69"/>
      <c r="BD189" s="70"/>
      <c r="BE189" s="70"/>
      <c r="BF189" s="70"/>
      <c r="BG189" s="70"/>
      <c r="BH189" s="71"/>
      <c r="BI189" s="71"/>
      <c r="BJ189" s="71"/>
      <c r="BK189" s="72"/>
      <c r="BL189" s="73"/>
      <c r="BM189" s="73"/>
      <c r="BN189" s="73"/>
      <c r="BO189" s="74"/>
      <c r="BP189" s="75"/>
      <c r="BQ189" s="74"/>
      <c r="BR189" s="51"/>
      <c r="BS189" s="51"/>
      <c r="BT189" s="51"/>
      <c r="BU189" s="51"/>
      <c r="BV189" s="51"/>
      <c r="BW189" s="51"/>
      <c r="BX189" s="51"/>
      <c r="BY189" s="51"/>
      <c r="BZ189" s="51"/>
      <c r="CA189" s="51"/>
      <c r="CB189" s="51"/>
      <c r="CC189" s="51"/>
      <c r="CD189" s="215">
        <v>31.609000000000002</v>
      </c>
      <c r="CE189" s="51">
        <v>24611</v>
      </c>
      <c r="CF189" s="153">
        <f>((CE189)*0.8)/1000</f>
        <v>19.688800000000004</v>
      </c>
      <c r="CG189" s="51"/>
      <c r="CH189" s="153">
        <f>(((CG189*3.8)*(0.8))/1000)</f>
        <v>0</v>
      </c>
      <c r="CI189" s="154">
        <f>IF(A189="","",IF(CF189=0,CH189,CF189))</f>
        <v>19.688800000000004</v>
      </c>
      <c r="CJ189" s="154">
        <f>IF(A189="","",(CK189/$AY$4))</f>
        <v>6476.45148911047</v>
      </c>
      <c r="CK189" s="154">
        <f>IF(A189="","",IF(CE189="",(CG189*$AY$4),CE189))</f>
        <v>24611</v>
      </c>
      <c r="CL189" s="242">
        <f>CI189-AS189</f>
        <v>8.8800000000002655E-2</v>
      </c>
      <c r="CM189" s="153">
        <f>AV189-AW189</f>
        <v>18.399999999999999</v>
      </c>
      <c r="CN189" s="155"/>
      <c r="CO189" s="199">
        <v>44335</v>
      </c>
      <c r="CP189" s="200">
        <v>0.17708333333333334</v>
      </c>
      <c r="CQ189" s="200">
        <v>0.19791666666666666</v>
      </c>
      <c r="CR189" s="201" t="s">
        <v>523</v>
      </c>
      <c r="CT189" s="263" t="s">
        <v>697</v>
      </c>
      <c r="CU189" s="228"/>
    </row>
    <row r="190" spans="1:99" s="1" customFormat="1" ht="13.8" hidden="1" thickBot="1" x14ac:dyDescent="0.3">
      <c r="A190" s="100"/>
      <c r="B190" s="76" t="str">
        <f t="shared" si="6"/>
        <v/>
      </c>
      <c r="C190" s="77"/>
      <c r="D190" s="83"/>
      <c r="E190" s="83"/>
      <c r="F190" s="83"/>
      <c r="G190" s="83"/>
      <c r="H190" s="76"/>
      <c r="I190" s="76"/>
      <c r="J190" s="156"/>
      <c r="K190" s="156"/>
      <c r="L190" s="156"/>
      <c r="M190" s="157"/>
      <c r="N190" s="156"/>
      <c r="O190" s="158"/>
      <c r="P190" s="159"/>
      <c r="Q190" s="157"/>
      <c r="R190" s="157"/>
      <c r="S190" s="159"/>
      <c r="T190" s="159"/>
      <c r="U190" s="159"/>
      <c r="V190" s="160"/>
      <c r="W190" s="160"/>
      <c r="X190" s="161"/>
      <c r="Y190" s="162"/>
      <c r="Z190" s="162"/>
      <c r="AA190" s="159"/>
      <c r="AB190" s="159"/>
      <c r="AC190" s="157"/>
      <c r="AD190" s="157"/>
      <c r="AE190" s="161"/>
      <c r="AF190" s="80">
        <v>2</v>
      </c>
      <c r="AG190" s="81"/>
      <c r="AH190" s="82"/>
      <c r="AI190" s="83"/>
      <c r="AJ190" s="83"/>
      <c r="AK190" s="84"/>
      <c r="AL190" s="84"/>
      <c r="AM190" s="84"/>
      <c r="AN190" s="84"/>
      <c r="AO190" s="163">
        <f>IF(AN190&lt;AK190,(AN190+1)-AK190,AN190-AK190)</f>
        <v>0</v>
      </c>
      <c r="AP190" s="163">
        <f>IF(AM190&lt;AL190,(AM190+1)-AL190,AM190-AL190)</f>
        <v>0</v>
      </c>
      <c r="AQ190" s="164" t="str">
        <f>IF(AP190&lt;&gt;0,1,"")</f>
        <v/>
      </c>
      <c r="AR190" s="87" t="str">
        <f>IF(AK190&lt;&gt;0,AK190-(6/24)+1440,"")</f>
        <v/>
      </c>
      <c r="AS190" s="88"/>
      <c r="AT190" s="165"/>
      <c r="AU190" s="165"/>
      <c r="AV190" s="88"/>
      <c r="AW190" s="88"/>
      <c r="AX190" s="90"/>
      <c r="AY190" s="89">
        <f>AX190*0.0004536</f>
        <v>0</v>
      </c>
      <c r="AZ190" s="88"/>
      <c r="BA190" s="92"/>
      <c r="BB190" s="92"/>
      <c r="BC190" s="80"/>
      <c r="BD190" s="93"/>
      <c r="BE190" s="93"/>
      <c r="BF190" s="93"/>
      <c r="BG190" s="93"/>
      <c r="BH190" s="94"/>
      <c r="BI190" s="94"/>
      <c r="BJ190" s="94"/>
      <c r="BK190" s="95"/>
      <c r="BL190" s="96"/>
      <c r="BM190" s="96"/>
      <c r="BN190" s="96"/>
      <c r="BO190" s="97"/>
      <c r="BP190" s="98"/>
      <c r="BQ190" s="97"/>
      <c r="BR190" s="76"/>
      <c r="BS190" s="76"/>
      <c r="BT190" s="76"/>
      <c r="BU190" s="76"/>
      <c r="BV190" s="76"/>
      <c r="BW190" s="76"/>
      <c r="BX190" s="76"/>
      <c r="BY190" s="76"/>
      <c r="BZ190" s="76"/>
      <c r="CA190" s="76"/>
      <c r="CB190" s="76"/>
      <c r="CC190" s="76"/>
      <c r="CD190" s="212"/>
      <c r="CE190" s="76"/>
      <c r="CF190" s="166">
        <f>((CE190)*0.8)/1000</f>
        <v>0</v>
      </c>
      <c r="CG190" s="76"/>
      <c r="CH190" s="166">
        <f>(((CG190*3.8)*(0.8))/1000)</f>
        <v>0</v>
      </c>
      <c r="CI190" s="167" t="str">
        <f>IF(A190="","",IF(CF190=0,CH190,CF190))</f>
        <v/>
      </c>
      <c r="CJ190" s="167" t="str">
        <f>IF(A190="","",(CK190/$AY$4))</f>
        <v/>
      </c>
      <c r="CK190" s="167" t="str">
        <f>IF(A190="","",IF(CE190="",(CG190*$AY$4),CE190))</f>
        <v/>
      </c>
      <c r="CL190" s="99"/>
      <c r="CM190" s="166">
        <f>AV190-AW190</f>
        <v>0</v>
      </c>
      <c r="CN190" s="168" t="s">
        <v>142</v>
      </c>
      <c r="CO190" s="81"/>
      <c r="CP190" s="192"/>
      <c r="CQ190" s="192"/>
      <c r="CR190" s="169"/>
      <c r="CT190" s="264"/>
      <c r="CU190" s="76"/>
    </row>
    <row r="191" spans="1:99" s="1" customFormat="1" ht="13.8" hidden="1" thickBot="1" x14ac:dyDescent="0.3">
      <c r="A191" s="100"/>
      <c r="B191" s="76" t="str">
        <f t="shared" si="6"/>
        <v/>
      </c>
      <c r="C191" s="77"/>
      <c r="D191" s="83"/>
      <c r="E191" s="83"/>
      <c r="F191" s="83"/>
      <c r="G191" s="83"/>
      <c r="H191" s="76"/>
      <c r="I191" s="76"/>
      <c r="J191" s="156"/>
      <c r="K191" s="156"/>
      <c r="L191" s="156"/>
      <c r="M191" s="157"/>
      <c r="N191" s="156"/>
      <c r="O191" s="158"/>
      <c r="P191" s="159"/>
      <c r="Q191" s="157"/>
      <c r="R191" s="157"/>
      <c r="S191" s="159"/>
      <c r="T191" s="159"/>
      <c r="U191" s="159"/>
      <c r="V191" s="160"/>
      <c r="W191" s="160"/>
      <c r="X191" s="161"/>
      <c r="Y191" s="162"/>
      <c r="Z191" s="162"/>
      <c r="AA191" s="159"/>
      <c r="AB191" s="159"/>
      <c r="AC191" s="157"/>
      <c r="AD191" s="157"/>
      <c r="AE191" s="161"/>
      <c r="AF191" s="80">
        <v>3</v>
      </c>
      <c r="AG191" s="81"/>
      <c r="AH191" s="82"/>
      <c r="AI191" s="83"/>
      <c r="AJ191" s="83"/>
      <c r="AK191" s="84"/>
      <c r="AL191" s="84"/>
      <c r="AM191" s="84"/>
      <c r="AN191" s="84"/>
      <c r="AO191" s="243">
        <f>IF(AN191&lt;AK191,(AN191+1)-AK191,AN191-AK191)</f>
        <v>0</v>
      </c>
      <c r="AP191" s="163">
        <f>IF(AM191&lt;AL191,(AM191+1)-AL191,AM191-AL191)</f>
        <v>0</v>
      </c>
      <c r="AQ191" s="164" t="str">
        <f>IF(AP191&lt;&gt;0,1,"")</f>
        <v/>
      </c>
      <c r="AR191" s="87" t="str">
        <f>IF(AK191&lt;&gt;0,AK191-(6/24)+1440,"")</f>
        <v/>
      </c>
      <c r="AS191" s="88"/>
      <c r="AT191" s="89"/>
      <c r="AU191" s="89"/>
      <c r="AV191" s="88"/>
      <c r="AW191" s="88"/>
      <c r="AX191" s="90"/>
      <c r="AY191" s="89">
        <f>AX191*0.0004536</f>
        <v>0</v>
      </c>
      <c r="AZ191" s="88"/>
      <c r="BA191" s="92"/>
      <c r="BB191" s="92"/>
      <c r="BC191" s="80"/>
      <c r="BD191" s="93"/>
      <c r="BE191" s="93"/>
      <c r="BF191" s="93"/>
      <c r="BG191" s="93"/>
      <c r="BH191" s="94"/>
      <c r="BI191" s="94"/>
      <c r="BJ191" s="94"/>
      <c r="BK191" s="95"/>
      <c r="BL191" s="96"/>
      <c r="BM191" s="96"/>
      <c r="BN191" s="96"/>
      <c r="BO191" s="97"/>
      <c r="BP191" s="98"/>
      <c r="BQ191" s="97"/>
      <c r="BR191" s="76"/>
      <c r="BS191" s="76"/>
      <c r="BT191" s="76"/>
      <c r="BU191" s="76"/>
      <c r="BV191" s="76"/>
      <c r="BW191" s="76"/>
      <c r="BX191" s="76"/>
      <c r="BY191" s="76"/>
      <c r="BZ191" s="76"/>
      <c r="CA191" s="76"/>
      <c r="CB191" s="76"/>
      <c r="CC191" s="76"/>
      <c r="CD191" s="212"/>
      <c r="CE191" s="76"/>
      <c r="CF191" s="166">
        <f>((CE191)*0.8)/1000</f>
        <v>0</v>
      </c>
      <c r="CG191" s="76"/>
      <c r="CH191" s="166">
        <f>(((CG191*3.8)*(0.8))/1000)</f>
        <v>0</v>
      </c>
      <c r="CI191" s="167" t="str">
        <f>IF(A191="","",IF(CF191=0,CH191,CF191))</f>
        <v/>
      </c>
      <c r="CJ191" s="167" t="str">
        <f>IF(A191="","",(CK191/$AY$4))</f>
        <v/>
      </c>
      <c r="CK191" s="167" t="str">
        <f>IF(A191="","",IF(CE191="",(CG191*$AY$4),CE191))</f>
        <v/>
      </c>
      <c r="CL191" s="99"/>
      <c r="CM191" s="166">
        <f>AV191-AW191</f>
        <v>0</v>
      </c>
      <c r="CN191" s="168"/>
      <c r="CO191" s="81"/>
      <c r="CP191" s="192"/>
      <c r="CQ191" s="192"/>
      <c r="CR191" s="169"/>
      <c r="CT191" s="264"/>
      <c r="CU191" s="101"/>
    </row>
    <row r="192" spans="1:99" s="1" customFormat="1" ht="13.8" hidden="1" thickBot="1" x14ac:dyDescent="0.3">
      <c r="A192" s="100"/>
      <c r="B192" s="76" t="str">
        <f t="shared" si="6"/>
        <v/>
      </c>
      <c r="C192" s="77"/>
      <c r="D192" s="83"/>
      <c r="E192" s="83"/>
      <c r="F192" s="83"/>
      <c r="G192" s="83"/>
      <c r="H192" s="76"/>
      <c r="I192" s="76"/>
      <c r="J192" s="156"/>
      <c r="K192" s="156"/>
      <c r="L192" s="156"/>
      <c r="M192" s="157"/>
      <c r="N192" s="156"/>
      <c r="O192" s="158"/>
      <c r="P192" s="159"/>
      <c r="Q192" s="157"/>
      <c r="R192" s="157"/>
      <c r="S192" s="159"/>
      <c r="T192" s="159"/>
      <c r="U192" s="159"/>
      <c r="V192" s="160"/>
      <c r="W192" s="160"/>
      <c r="X192" s="161"/>
      <c r="Y192" s="162"/>
      <c r="Z192" s="162"/>
      <c r="AA192" s="159"/>
      <c r="AB192" s="159"/>
      <c r="AC192" s="157"/>
      <c r="AD192" s="157"/>
      <c r="AE192" s="161"/>
      <c r="AF192" s="102">
        <v>4</v>
      </c>
      <c r="AG192" s="103"/>
      <c r="AH192" s="104"/>
      <c r="AI192" s="107"/>
      <c r="AJ192" s="106"/>
      <c r="AK192" s="107"/>
      <c r="AL192" s="107"/>
      <c r="AM192" s="107"/>
      <c r="AN192" s="107"/>
      <c r="AO192" s="170">
        <f>IF(AN192&lt;AK192,(AN192+1)-AK192,AN192-AK192)</f>
        <v>0</v>
      </c>
      <c r="AP192" s="170">
        <f>IF(AM192&lt;AL192,(AM192+1)-AL192,AM192-AL192)</f>
        <v>0</v>
      </c>
      <c r="AQ192" s="171" t="str">
        <f>IF(AP192&lt;&gt;0,1,"")</f>
        <v/>
      </c>
      <c r="AR192" s="110" t="str">
        <f>IF(AK192&lt;&gt;0,AK192-(6/24)+1440,"")</f>
        <v/>
      </c>
      <c r="AS192" s="111"/>
      <c r="AT192" s="112"/>
      <c r="AU192" s="112"/>
      <c r="AV192" s="111"/>
      <c r="AW192" s="111"/>
      <c r="AX192" s="113"/>
      <c r="AY192" s="112">
        <f>AX192*0.0004536</f>
        <v>0</v>
      </c>
      <c r="AZ192" s="111"/>
      <c r="BA192" s="115"/>
      <c r="BB192" s="115"/>
      <c r="BC192" s="102"/>
      <c r="BD192" s="116"/>
      <c r="BE192" s="116"/>
      <c r="BF192" s="116"/>
      <c r="BG192" s="116"/>
      <c r="BH192" s="117"/>
      <c r="BI192" s="117"/>
      <c r="BJ192" s="117"/>
      <c r="BK192" s="118"/>
      <c r="BL192" s="119"/>
      <c r="BM192" s="119"/>
      <c r="BN192" s="119"/>
      <c r="BO192" s="120"/>
      <c r="BP192" s="121"/>
      <c r="BQ192" s="120"/>
      <c r="BR192" s="122"/>
      <c r="BS192" s="122"/>
      <c r="BT192" s="122"/>
      <c r="BU192" s="122"/>
      <c r="BV192" s="122"/>
      <c r="BW192" s="122"/>
      <c r="BX192" s="122"/>
      <c r="BY192" s="122"/>
      <c r="BZ192" s="122"/>
      <c r="CA192" s="122"/>
      <c r="CB192" s="122"/>
      <c r="CC192" s="122"/>
      <c r="CD192" s="213"/>
      <c r="CE192" s="122"/>
      <c r="CF192" s="172">
        <f>((CE192)*0.8)/1000</f>
        <v>0</v>
      </c>
      <c r="CG192" s="122"/>
      <c r="CH192" s="172">
        <f>(((CG192*3.8)*(0.8))/1000)</f>
        <v>0</v>
      </c>
      <c r="CI192" s="173" t="str">
        <f>IF(A192="","",IF(CF192=0,CH192,CF192))</f>
        <v/>
      </c>
      <c r="CJ192" s="173" t="str">
        <f>IF(A192="","",(CK192/$AY$4))</f>
        <v/>
      </c>
      <c r="CK192" s="173" t="str">
        <f>IF(A192="","",IF(CE192="",(CG192*$AY$4),CE192))</f>
        <v/>
      </c>
      <c r="CL192" s="123"/>
      <c r="CM192" s="172">
        <f>AV192-AW192</f>
        <v>0</v>
      </c>
      <c r="CN192" s="122"/>
      <c r="CO192" s="202"/>
      <c r="CP192" s="203"/>
      <c r="CQ192" s="203"/>
      <c r="CR192" s="204"/>
      <c r="CT192" s="265"/>
      <c r="CU192" s="76"/>
    </row>
    <row r="193" spans="1:99" s="1" customFormat="1" ht="13.8" hidden="1" thickBot="1" x14ac:dyDescent="0.3">
      <c r="A193" s="124"/>
      <c r="B193" s="125" t="str">
        <f t="shared" si="6"/>
        <v/>
      </c>
      <c r="C193" s="126"/>
      <c r="D193" s="127"/>
      <c r="E193" s="127"/>
      <c r="F193" s="127"/>
      <c r="G193" s="127"/>
      <c r="H193" s="127"/>
      <c r="I193" s="128"/>
      <c r="J193" s="174"/>
      <c r="K193" s="174"/>
      <c r="L193" s="174"/>
      <c r="M193" s="175"/>
      <c r="N193" s="174"/>
      <c r="O193" s="176"/>
      <c r="P193" s="177"/>
      <c r="Q193" s="175"/>
      <c r="R193" s="175"/>
      <c r="S193" s="177"/>
      <c r="T193" s="177"/>
      <c r="U193" s="177"/>
      <c r="V193" s="178"/>
      <c r="W193" s="178"/>
      <c r="X193" s="179"/>
      <c r="Y193" s="180"/>
      <c r="Z193" s="180"/>
      <c r="AA193" s="177"/>
      <c r="AB193" s="177"/>
      <c r="AC193" s="175"/>
      <c r="AD193" s="175"/>
      <c r="AE193" s="181"/>
      <c r="AF193" s="238" t="s">
        <v>141</v>
      </c>
      <c r="AG193" s="239"/>
      <c r="AH193" s="182"/>
      <c r="AI193" s="132"/>
      <c r="AJ193" s="132"/>
      <c r="AK193" s="132"/>
      <c r="AL193" s="132"/>
      <c r="AM193" s="132"/>
      <c r="AN193" s="133"/>
      <c r="AO193" s="133">
        <f>SUM(AO189:AO192)</f>
        <v>0.18749999999999994</v>
      </c>
      <c r="AP193" s="133">
        <f>SUM(AP189:AP192)</f>
        <v>0.15972222222222227</v>
      </c>
      <c r="AQ193" s="134">
        <f>SUM(AQ189:AQ192)</f>
        <v>1</v>
      </c>
      <c r="AR193" s="134"/>
      <c r="AS193" s="135"/>
      <c r="AT193" s="135"/>
      <c r="AU193" s="135"/>
      <c r="AV193" s="135"/>
      <c r="AW193" s="135"/>
      <c r="AX193" s="136"/>
      <c r="AY193" s="135"/>
      <c r="AZ193" s="183"/>
      <c r="BA193" s="184"/>
      <c r="BB193" s="184"/>
      <c r="BC193" s="185"/>
      <c r="BD193" s="185"/>
      <c r="BE193" s="185"/>
      <c r="BF193" s="186"/>
      <c r="BG193" s="186"/>
      <c r="BH193" s="186"/>
      <c r="BI193" s="186"/>
      <c r="BJ193" s="186"/>
      <c r="BK193" s="187"/>
      <c r="BL193" s="187"/>
      <c r="BM193" s="187"/>
      <c r="BN193" s="187"/>
      <c r="BO193" s="188"/>
      <c r="BP193" s="188"/>
      <c r="BQ193" s="188"/>
      <c r="BR193" s="189"/>
      <c r="BS193" s="189"/>
      <c r="BT193" s="189"/>
      <c r="BU193" s="189"/>
      <c r="BV193" s="189"/>
      <c r="BW193" s="189"/>
      <c r="BX193" s="189"/>
      <c r="BY193" s="189"/>
      <c r="BZ193" s="189"/>
      <c r="CA193" s="189"/>
      <c r="CB193" s="189"/>
      <c r="CC193" s="189"/>
      <c r="CD193" s="214"/>
      <c r="CE193" s="132"/>
      <c r="CF193" s="135"/>
      <c r="CG193" s="132"/>
      <c r="CH193" s="135">
        <f>SUM(CH189:CH192)</f>
        <v>0</v>
      </c>
      <c r="CI193" s="190">
        <f>SUM(CI189:CI192)</f>
        <v>19.688800000000004</v>
      </c>
      <c r="CJ193" s="190">
        <f>SUM(CJ189:CJ192)</f>
        <v>6476.45148911047</v>
      </c>
      <c r="CK193" s="190">
        <f>SUM(CK189:CK192)</f>
        <v>24611</v>
      </c>
      <c r="CL193" s="191"/>
      <c r="CM193" s="135">
        <f>SUM(CM189:CM192)</f>
        <v>18.399999999999999</v>
      </c>
      <c r="CN193" s="132"/>
      <c r="CO193" s="132"/>
      <c r="CP193" s="132"/>
      <c r="CQ193" s="132"/>
      <c r="CR193" s="141"/>
      <c r="CT193" s="214"/>
      <c r="CU193" s="214"/>
    </row>
    <row r="194" spans="1:99" s="1" customFormat="1" x14ac:dyDescent="0.25">
      <c r="A194" s="100">
        <v>7762</v>
      </c>
      <c r="B194" s="51" t="str">
        <f t="shared" si="6"/>
        <v>7762-301-1</v>
      </c>
      <c r="C194" s="52">
        <v>50</v>
      </c>
      <c r="D194" s="83" t="s">
        <v>335</v>
      </c>
      <c r="E194" s="83" t="s">
        <v>219</v>
      </c>
      <c r="F194" s="83" t="s">
        <v>567</v>
      </c>
      <c r="G194" s="83"/>
      <c r="H194" s="53"/>
      <c r="I194" s="70"/>
      <c r="J194" s="142"/>
      <c r="K194" s="142"/>
      <c r="L194" s="142"/>
      <c r="M194" s="143"/>
      <c r="N194" s="142"/>
      <c r="O194" s="144"/>
      <c r="P194" s="145"/>
      <c r="Q194" s="143"/>
      <c r="R194" s="143"/>
      <c r="S194" s="145"/>
      <c r="T194" s="145"/>
      <c r="U194" s="145"/>
      <c r="V194" s="146"/>
      <c r="W194" s="146"/>
      <c r="X194" s="147"/>
      <c r="Y194" s="146"/>
      <c r="Z194" s="146"/>
      <c r="AA194" s="145"/>
      <c r="AB194" s="145"/>
      <c r="AC194" s="143"/>
      <c r="AD194" s="143"/>
      <c r="AE194" s="147"/>
      <c r="AF194" s="56">
        <v>1</v>
      </c>
      <c r="AG194" s="81">
        <v>44335</v>
      </c>
      <c r="AH194" s="148" t="s">
        <v>329</v>
      </c>
      <c r="AI194" s="53" t="s">
        <v>244</v>
      </c>
      <c r="AJ194" s="53" t="s">
        <v>330</v>
      </c>
      <c r="AK194" s="149">
        <v>0.65625</v>
      </c>
      <c r="AL194" s="84">
        <v>0.66666666666666663</v>
      </c>
      <c r="AM194" s="84">
        <v>0.76736111111111116</v>
      </c>
      <c r="AN194" s="149">
        <v>0.77430555555555547</v>
      </c>
      <c r="AO194" s="150">
        <f>IF(AN194&lt;AK194,(AN194+1)-AK194,AN194-AK194)</f>
        <v>0.11805555555555547</v>
      </c>
      <c r="AP194" s="150">
        <f>IF(AM194&lt;AL194,(AM194+1)-AL194,AM194-AL194)</f>
        <v>0.10069444444444453</v>
      </c>
      <c r="AQ194" s="151">
        <f>IF(AP194&lt;&gt;0,1,"")</f>
        <v>1</v>
      </c>
      <c r="AR194" s="63">
        <f>IF(AK194&lt;&gt;0,AK194-(6/24)+1440,"")</f>
        <v>1440.40625</v>
      </c>
      <c r="AS194" s="66">
        <v>12.3</v>
      </c>
      <c r="AT194" s="152"/>
      <c r="AU194" s="152"/>
      <c r="AV194" s="66">
        <v>21.1</v>
      </c>
      <c r="AW194" s="88">
        <v>8.9</v>
      </c>
      <c r="AX194" s="51">
        <v>82812</v>
      </c>
      <c r="AY194" s="65">
        <f>AX194*0.0004536</f>
        <v>37.563523199999999</v>
      </c>
      <c r="AZ194" s="66"/>
      <c r="BA194" s="68"/>
      <c r="BB194" s="68"/>
      <c r="BC194" s="69"/>
      <c r="BD194" s="70"/>
      <c r="BE194" s="70"/>
      <c r="BF194" s="70"/>
      <c r="BG194" s="70"/>
      <c r="BH194" s="71"/>
      <c r="BI194" s="71"/>
      <c r="BJ194" s="71"/>
      <c r="BK194" s="72"/>
      <c r="BL194" s="73"/>
      <c r="BM194" s="73"/>
      <c r="BN194" s="73"/>
      <c r="BO194" s="74"/>
      <c r="BP194" s="75"/>
      <c r="BQ194" s="74"/>
      <c r="BR194" s="51"/>
      <c r="BS194" s="51"/>
      <c r="BT194" s="51"/>
      <c r="BU194" s="51"/>
      <c r="BV194" s="51"/>
      <c r="BW194" s="51"/>
      <c r="BX194" s="51"/>
      <c r="BY194" s="51"/>
      <c r="BZ194" s="51"/>
      <c r="CA194" s="51"/>
      <c r="CB194" s="51"/>
      <c r="CC194" s="51"/>
      <c r="CD194" s="215">
        <v>35.981000000000002</v>
      </c>
      <c r="CE194" s="51"/>
      <c r="CF194" s="153">
        <f>((CE194)*0.8)/1000</f>
        <v>0</v>
      </c>
      <c r="CG194" s="51">
        <v>4058</v>
      </c>
      <c r="CH194" s="153">
        <f>(((CG194*3.8)*(0.8))/1000)</f>
        <v>12.336319999999999</v>
      </c>
      <c r="CI194" s="154">
        <f>IF(A194="","",IF(CF194=0,CH194,CF194))</f>
        <v>12.336319999999999</v>
      </c>
      <c r="CJ194" s="154">
        <f>IF(A194="","",(CK194/$AY$4))</f>
        <v>4058</v>
      </c>
      <c r="CK194" s="154">
        <f>IF(A194="","",IF(CE194="",(CG194*$AY$4),CE194))</f>
        <v>15420.70347750218</v>
      </c>
      <c r="CL194" s="242">
        <f>CI194-AS194</f>
        <v>3.6319999999998132E-2</v>
      </c>
      <c r="CM194" s="153">
        <f>AV194-AW194</f>
        <v>12.200000000000001</v>
      </c>
      <c r="CN194" s="155" t="s">
        <v>142</v>
      </c>
      <c r="CO194" s="199"/>
      <c r="CP194" s="200"/>
      <c r="CQ194" s="200"/>
      <c r="CR194" s="201"/>
      <c r="CT194" s="263" t="s">
        <v>697</v>
      </c>
      <c r="CU194" s="228"/>
    </row>
    <row r="195" spans="1:99" s="1" customFormat="1" ht="13.8" thickBot="1" x14ac:dyDescent="0.3">
      <c r="A195" s="100">
        <v>7762</v>
      </c>
      <c r="B195" s="76" t="str">
        <f t="shared" si="6"/>
        <v>7762-301-2</v>
      </c>
      <c r="C195" s="77">
        <v>50</v>
      </c>
      <c r="D195" s="83" t="s">
        <v>335</v>
      </c>
      <c r="E195" s="83" t="s">
        <v>219</v>
      </c>
      <c r="F195" s="83" t="s">
        <v>567</v>
      </c>
      <c r="G195" s="83"/>
      <c r="H195" s="76"/>
      <c r="I195" s="76"/>
      <c r="J195" s="156"/>
      <c r="K195" s="156"/>
      <c r="L195" s="156"/>
      <c r="M195" s="157"/>
      <c r="N195" s="156"/>
      <c r="O195" s="158"/>
      <c r="P195" s="159"/>
      <c r="Q195" s="157"/>
      <c r="R195" s="157"/>
      <c r="S195" s="159"/>
      <c r="T195" s="159"/>
      <c r="U195" s="159"/>
      <c r="V195" s="160"/>
      <c r="W195" s="160"/>
      <c r="X195" s="161"/>
      <c r="Y195" s="162"/>
      <c r="Z195" s="162"/>
      <c r="AA195" s="159"/>
      <c r="AB195" s="159"/>
      <c r="AC195" s="157"/>
      <c r="AD195" s="157"/>
      <c r="AE195" s="161"/>
      <c r="AF195" s="80">
        <v>2</v>
      </c>
      <c r="AG195" s="81">
        <v>44335</v>
      </c>
      <c r="AH195" s="82" t="s">
        <v>329</v>
      </c>
      <c r="AI195" s="83" t="s">
        <v>330</v>
      </c>
      <c r="AJ195" s="83" t="s">
        <v>209</v>
      </c>
      <c r="AK195" s="84">
        <v>0.82638888888888884</v>
      </c>
      <c r="AL195" s="84">
        <v>0.84027777777777779</v>
      </c>
      <c r="AM195" s="84">
        <v>0.88680555555555562</v>
      </c>
      <c r="AN195" s="84">
        <v>0.89236111111111116</v>
      </c>
      <c r="AO195" s="163">
        <f>IF(AN195&lt;AK195,(AN195+1)-AK195,AN195-AK195)</f>
        <v>6.5972222222222321E-2</v>
      </c>
      <c r="AP195" s="163">
        <f>IF(AM195&lt;AL195,(AM195+1)-AL195,AM195-AL195)</f>
        <v>4.6527777777777835E-2</v>
      </c>
      <c r="AQ195" s="164">
        <f>IF(AP195&lt;&gt;0,1,"")</f>
        <v>1</v>
      </c>
      <c r="AR195" s="87">
        <f>IF(AK195&lt;&gt;0,AK195-(6/24)+1440,"")</f>
        <v>1440.5763888888889</v>
      </c>
      <c r="AS195" s="88">
        <v>3.4</v>
      </c>
      <c r="AT195" s="165"/>
      <c r="AU195" s="165"/>
      <c r="AV195" s="88">
        <v>12</v>
      </c>
      <c r="AW195" s="88">
        <v>6.9</v>
      </c>
      <c r="AX195" s="90" t="s">
        <v>571</v>
      </c>
      <c r="AY195" s="89">
        <f>AX195*0.0004536</f>
        <v>23.954162400000001</v>
      </c>
      <c r="AZ195" s="88"/>
      <c r="BA195" s="92"/>
      <c r="BB195" s="92"/>
      <c r="BC195" s="80"/>
      <c r="BD195" s="93"/>
      <c r="BE195" s="93"/>
      <c r="BF195" s="93"/>
      <c r="BG195" s="93"/>
      <c r="BH195" s="94"/>
      <c r="BI195" s="94"/>
      <c r="BJ195" s="94"/>
      <c r="BK195" s="95"/>
      <c r="BL195" s="96"/>
      <c r="BM195" s="96"/>
      <c r="BN195" s="96"/>
      <c r="BO195" s="97"/>
      <c r="BP195" s="98"/>
      <c r="BQ195" s="97"/>
      <c r="BR195" s="76"/>
      <c r="BS195" s="76"/>
      <c r="BT195" s="76"/>
      <c r="BU195" s="76"/>
      <c r="BV195" s="76"/>
      <c r="BW195" s="76"/>
      <c r="BX195" s="76"/>
      <c r="BY195" s="76"/>
      <c r="BZ195" s="76"/>
      <c r="CA195" s="76"/>
      <c r="CB195" s="76"/>
      <c r="CC195" s="76"/>
      <c r="CD195" s="275">
        <v>22.096</v>
      </c>
      <c r="CE195" s="76">
        <v>4228</v>
      </c>
      <c r="CF195" s="166">
        <f>((CE195)*0.8)/1000</f>
        <v>3.3824000000000001</v>
      </c>
      <c r="CG195" s="76"/>
      <c r="CH195" s="166">
        <f>(((CG195*3.8)*(0.8))/1000)</f>
        <v>0</v>
      </c>
      <c r="CI195" s="167">
        <f>IF(A195="","",IF(CF195=0,CH195,CF195))</f>
        <v>3.3824000000000001</v>
      </c>
      <c r="CJ195" s="167">
        <f>IF(A195="","",(CK195/$AY$4))</f>
        <v>1112.609682498032</v>
      </c>
      <c r="CK195" s="167">
        <f>IF(A195="","",IF(CE195="",(CG195*$AY$4),CE195))</f>
        <v>4228</v>
      </c>
      <c r="CL195" s="99">
        <f>CI195-AS195</f>
        <v>-1.7599999999999838E-2</v>
      </c>
      <c r="CM195" s="166">
        <f>AV195-AW195</f>
        <v>5.0999999999999996</v>
      </c>
      <c r="CN195" s="168"/>
      <c r="CO195" s="81">
        <v>44335</v>
      </c>
      <c r="CP195" s="192">
        <v>0.68402777777777779</v>
      </c>
      <c r="CQ195" s="192">
        <v>0.70833333333333337</v>
      </c>
      <c r="CR195" s="169" t="s">
        <v>522</v>
      </c>
      <c r="CT195" s="264" t="s">
        <v>697</v>
      </c>
      <c r="CU195" s="76"/>
    </row>
    <row r="196" spans="1:99" s="1" customFormat="1" ht="13.8" hidden="1" thickBot="1" x14ac:dyDescent="0.3">
      <c r="A196" s="100"/>
      <c r="B196" s="76" t="str">
        <f t="shared" si="6"/>
        <v/>
      </c>
      <c r="C196" s="77"/>
      <c r="D196" s="83"/>
      <c r="E196" s="83"/>
      <c r="F196" s="83"/>
      <c r="G196" s="83"/>
      <c r="H196" s="76"/>
      <c r="I196" s="76"/>
      <c r="J196" s="156"/>
      <c r="K196" s="156"/>
      <c r="L196" s="156"/>
      <c r="M196" s="157"/>
      <c r="N196" s="156"/>
      <c r="O196" s="158"/>
      <c r="P196" s="159"/>
      <c r="Q196" s="157"/>
      <c r="R196" s="157"/>
      <c r="S196" s="159"/>
      <c r="T196" s="159"/>
      <c r="U196" s="159"/>
      <c r="V196" s="160"/>
      <c r="W196" s="160"/>
      <c r="X196" s="161"/>
      <c r="Y196" s="162"/>
      <c r="Z196" s="162"/>
      <c r="AA196" s="159"/>
      <c r="AB196" s="159"/>
      <c r="AC196" s="157"/>
      <c r="AD196" s="157"/>
      <c r="AE196" s="161"/>
      <c r="AF196" s="80">
        <v>3</v>
      </c>
      <c r="AG196" s="81"/>
      <c r="AH196" s="82"/>
      <c r="AI196" s="83"/>
      <c r="AJ196" s="83"/>
      <c r="AK196" s="84"/>
      <c r="AL196" s="84"/>
      <c r="AM196" s="84"/>
      <c r="AN196" s="84"/>
      <c r="AO196" s="243">
        <f>IF(AN196&lt;AK196,(AN196+1)-AK196,AN196-AK196)</f>
        <v>0</v>
      </c>
      <c r="AP196" s="163">
        <f>IF(AM196&lt;AL196,(AM196+1)-AL196,AM196-AL196)</f>
        <v>0</v>
      </c>
      <c r="AQ196" s="164" t="str">
        <f>IF(AP196&lt;&gt;0,1,"")</f>
        <v/>
      </c>
      <c r="AR196" s="87" t="str">
        <f>IF(AK196&lt;&gt;0,AK196-(6/24)+1440,"")</f>
        <v/>
      </c>
      <c r="AS196" s="88"/>
      <c r="AT196" s="89"/>
      <c r="AU196" s="89"/>
      <c r="AV196" s="88"/>
      <c r="AW196" s="88"/>
      <c r="AX196" s="90"/>
      <c r="AY196" s="89">
        <f>AX196*0.0004536</f>
        <v>0</v>
      </c>
      <c r="AZ196" s="88"/>
      <c r="BA196" s="92"/>
      <c r="BB196" s="92"/>
      <c r="BC196" s="80"/>
      <c r="BD196" s="93"/>
      <c r="BE196" s="93"/>
      <c r="BF196" s="93"/>
      <c r="BG196" s="93"/>
      <c r="BH196" s="94"/>
      <c r="BI196" s="94"/>
      <c r="BJ196" s="94"/>
      <c r="BK196" s="95"/>
      <c r="BL196" s="96"/>
      <c r="BM196" s="96"/>
      <c r="BN196" s="96"/>
      <c r="BO196" s="97"/>
      <c r="BP196" s="98"/>
      <c r="BQ196" s="97"/>
      <c r="BR196" s="76"/>
      <c r="BS196" s="76"/>
      <c r="BT196" s="76"/>
      <c r="BU196" s="76"/>
      <c r="BV196" s="76"/>
      <c r="BW196" s="76"/>
      <c r="BX196" s="76"/>
      <c r="BY196" s="76"/>
      <c r="BZ196" s="76"/>
      <c r="CA196" s="76"/>
      <c r="CB196" s="76"/>
      <c r="CC196" s="76"/>
      <c r="CD196" s="212"/>
      <c r="CE196" s="76"/>
      <c r="CF196" s="166">
        <f>((CE196)*0.8)/1000</f>
        <v>0</v>
      </c>
      <c r="CG196" s="76"/>
      <c r="CH196" s="166">
        <f>(((CG196*3.8)*(0.8))/1000)</f>
        <v>0</v>
      </c>
      <c r="CI196" s="167" t="str">
        <f>IF(A196="","",IF(CF196=0,CH196,CF196))</f>
        <v/>
      </c>
      <c r="CJ196" s="167" t="str">
        <f>IF(A196="","",(CK196/$AY$4))</f>
        <v/>
      </c>
      <c r="CK196" s="167" t="str">
        <f>IF(A196="","",IF(CE196="",(CG196*$AY$4),CE196))</f>
        <v/>
      </c>
      <c r="CL196" s="99"/>
      <c r="CM196" s="166">
        <f>AV196-AW196</f>
        <v>0</v>
      </c>
      <c r="CN196" s="168"/>
      <c r="CO196" s="81"/>
      <c r="CP196" s="192"/>
      <c r="CQ196" s="192"/>
      <c r="CR196" s="169"/>
      <c r="CT196" s="264"/>
      <c r="CU196" s="101"/>
    </row>
    <row r="197" spans="1:99" s="1" customFormat="1" ht="13.8" hidden="1" thickBot="1" x14ac:dyDescent="0.3">
      <c r="A197" s="100"/>
      <c r="B197" s="76" t="str">
        <f t="shared" si="6"/>
        <v/>
      </c>
      <c r="C197" s="77"/>
      <c r="D197" s="83"/>
      <c r="E197" s="83"/>
      <c r="F197" s="83"/>
      <c r="G197" s="83"/>
      <c r="H197" s="76"/>
      <c r="I197" s="76"/>
      <c r="J197" s="156"/>
      <c r="K197" s="156"/>
      <c r="L197" s="156"/>
      <c r="M197" s="157"/>
      <c r="N197" s="156"/>
      <c r="O197" s="158"/>
      <c r="P197" s="159"/>
      <c r="Q197" s="157"/>
      <c r="R197" s="157"/>
      <c r="S197" s="159"/>
      <c r="T197" s="159"/>
      <c r="U197" s="159"/>
      <c r="V197" s="160"/>
      <c r="W197" s="160"/>
      <c r="X197" s="161"/>
      <c r="Y197" s="162"/>
      <c r="Z197" s="162"/>
      <c r="AA197" s="159"/>
      <c r="AB197" s="159"/>
      <c r="AC197" s="157"/>
      <c r="AD197" s="157"/>
      <c r="AE197" s="161"/>
      <c r="AF197" s="102">
        <v>4</v>
      </c>
      <c r="AG197" s="103"/>
      <c r="AH197" s="104"/>
      <c r="AI197" s="107"/>
      <c r="AJ197" s="106"/>
      <c r="AK197" s="107"/>
      <c r="AL197" s="107"/>
      <c r="AM197" s="107"/>
      <c r="AN197" s="107"/>
      <c r="AO197" s="170">
        <f>IF(AN197&lt;AK197,(AN197+1)-AK197,AN197-AK197)</f>
        <v>0</v>
      </c>
      <c r="AP197" s="170">
        <f>IF(AM197&lt;AL197,(AM197+1)-AL197,AM197-AL197)</f>
        <v>0</v>
      </c>
      <c r="AQ197" s="171" t="str">
        <f>IF(AP197&lt;&gt;0,1,"")</f>
        <v/>
      </c>
      <c r="AR197" s="110" t="str">
        <f>IF(AK197&lt;&gt;0,AK197-(6/24)+1440,"")</f>
        <v/>
      </c>
      <c r="AS197" s="111"/>
      <c r="AT197" s="112"/>
      <c r="AU197" s="112"/>
      <c r="AV197" s="111"/>
      <c r="AW197" s="111"/>
      <c r="AX197" s="113"/>
      <c r="AY197" s="112">
        <f>AX197*0.0004536</f>
        <v>0</v>
      </c>
      <c r="AZ197" s="111"/>
      <c r="BA197" s="115"/>
      <c r="BB197" s="115"/>
      <c r="BC197" s="102"/>
      <c r="BD197" s="116"/>
      <c r="BE197" s="116"/>
      <c r="BF197" s="116"/>
      <c r="BG197" s="116"/>
      <c r="BH197" s="117"/>
      <c r="BI197" s="117"/>
      <c r="BJ197" s="117"/>
      <c r="BK197" s="118"/>
      <c r="BL197" s="119"/>
      <c r="BM197" s="119"/>
      <c r="BN197" s="119"/>
      <c r="BO197" s="120"/>
      <c r="BP197" s="121"/>
      <c r="BQ197" s="120"/>
      <c r="BR197" s="122"/>
      <c r="BS197" s="122"/>
      <c r="BT197" s="122"/>
      <c r="BU197" s="122"/>
      <c r="BV197" s="122"/>
      <c r="BW197" s="122"/>
      <c r="BX197" s="122"/>
      <c r="BY197" s="122"/>
      <c r="BZ197" s="122"/>
      <c r="CA197" s="122"/>
      <c r="CB197" s="122"/>
      <c r="CC197" s="122"/>
      <c r="CD197" s="213"/>
      <c r="CE197" s="122"/>
      <c r="CF197" s="172">
        <f>((CE197)*0.8)/1000</f>
        <v>0</v>
      </c>
      <c r="CG197" s="122"/>
      <c r="CH197" s="172">
        <f>(((CG197*3.8)*(0.8))/1000)</f>
        <v>0</v>
      </c>
      <c r="CI197" s="173" t="str">
        <f>IF(A197="","",IF(CF197=0,CH197,CF197))</f>
        <v/>
      </c>
      <c r="CJ197" s="173" t="str">
        <f>IF(A197="","",(CK197/$AY$4))</f>
        <v/>
      </c>
      <c r="CK197" s="173" t="str">
        <f>IF(A197="","",IF(CE197="",(CG197*$AY$4),CE197))</f>
        <v/>
      </c>
      <c r="CL197" s="123"/>
      <c r="CM197" s="172">
        <f>AV197-AW197</f>
        <v>0</v>
      </c>
      <c r="CN197" s="122"/>
      <c r="CO197" s="202"/>
      <c r="CP197" s="203"/>
      <c r="CQ197" s="203"/>
      <c r="CR197" s="204"/>
      <c r="CT197" s="265"/>
      <c r="CU197" s="76"/>
    </row>
    <row r="198" spans="1:99" s="1" customFormat="1" ht="13.8" hidden="1" thickBot="1" x14ac:dyDescent="0.3">
      <c r="A198" s="124"/>
      <c r="B198" s="125" t="str">
        <f t="shared" si="6"/>
        <v/>
      </c>
      <c r="C198" s="126"/>
      <c r="D198" s="127"/>
      <c r="E198" s="127"/>
      <c r="F198" s="127"/>
      <c r="G198" s="127"/>
      <c r="H198" s="127"/>
      <c r="I198" s="128"/>
      <c r="J198" s="174"/>
      <c r="K198" s="174"/>
      <c r="L198" s="174"/>
      <c r="M198" s="175"/>
      <c r="N198" s="174"/>
      <c r="O198" s="176"/>
      <c r="P198" s="177"/>
      <c r="Q198" s="175"/>
      <c r="R198" s="175"/>
      <c r="S198" s="177"/>
      <c r="T198" s="177"/>
      <c r="U198" s="177"/>
      <c r="V198" s="178"/>
      <c r="W198" s="178"/>
      <c r="X198" s="179"/>
      <c r="Y198" s="180"/>
      <c r="Z198" s="180"/>
      <c r="AA198" s="177"/>
      <c r="AB198" s="177"/>
      <c r="AC198" s="175"/>
      <c r="AD198" s="175"/>
      <c r="AE198" s="181"/>
      <c r="AF198" s="238" t="s">
        <v>141</v>
      </c>
      <c r="AG198" s="239"/>
      <c r="AH198" s="182"/>
      <c r="AI198" s="132"/>
      <c r="AJ198" s="132"/>
      <c r="AK198" s="132"/>
      <c r="AL198" s="132"/>
      <c r="AM198" s="132"/>
      <c r="AN198" s="133"/>
      <c r="AO198" s="133">
        <f>SUM(AO194:AO197)</f>
        <v>0.18402777777777779</v>
      </c>
      <c r="AP198" s="133">
        <f>SUM(AP194:AP197)</f>
        <v>0.14722222222222237</v>
      </c>
      <c r="AQ198" s="134">
        <f>SUM(AQ194:AQ197)</f>
        <v>2</v>
      </c>
      <c r="AR198" s="134"/>
      <c r="AS198" s="135"/>
      <c r="AT198" s="135"/>
      <c r="AU198" s="135"/>
      <c r="AV198" s="135"/>
      <c r="AW198" s="135"/>
      <c r="AX198" s="136"/>
      <c r="AY198" s="135"/>
      <c r="AZ198" s="183"/>
      <c r="BA198" s="184"/>
      <c r="BB198" s="184"/>
      <c r="BC198" s="185"/>
      <c r="BD198" s="185"/>
      <c r="BE198" s="185"/>
      <c r="BF198" s="186"/>
      <c r="BG198" s="186"/>
      <c r="BH198" s="186"/>
      <c r="BI198" s="186"/>
      <c r="BJ198" s="186"/>
      <c r="BK198" s="187"/>
      <c r="BL198" s="187"/>
      <c r="BM198" s="187"/>
      <c r="BN198" s="187"/>
      <c r="BO198" s="188"/>
      <c r="BP198" s="188"/>
      <c r="BQ198" s="188"/>
      <c r="BR198" s="189"/>
      <c r="BS198" s="189"/>
      <c r="BT198" s="189"/>
      <c r="BU198" s="189"/>
      <c r="BV198" s="189"/>
      <c r="BW198" s="189"/>
      <c r="BX198" s="189"/>
      <c r="BY198" s="189"/>
      <c r="BZ198" s="189"/>
      <c r="CA198" s="189"/>
      <c r="CB198" s="189"/>
      <c r="CC198" s="189"/>
      <c r="CD198" s="214"/>
      <c r="CE198" s="132"/>
      <c r="CF198" s="135"/>
      <c r="CG198" s="132"/>
      <c r="CH198" s="135">
        <f>SUM(CH194:CH197)</f>
        <v>12.336319999999999</v>
      </c>
      <c r="CI198" s="190">
        <f>SUM(CI194:CI197)</f>
        <v>15.718719999999999</v>
      </c>
      <c r="CJ198" s="190">
        <f>SUM(CJ194:CJ197)</f>
        <v>5170.6096824980323</v>
      </c>
      <c r="CK198" s="190">
        <f>SUM(CK194:CK197)</f>
        <v>19648.703477502182</v>
      </c>
      <c r="CL198" s="191"/>
      <c r="CM198" s="135">
        <f>SUM(CM194:CM197)</f>
        <v>17.3</v>
      </c>
      <c r="CN198" s="132"/>
      <c r="CO198" s="132"/>
      <c r="CP198" s="132"/>
      <c r="CQ198" s="132"/>
      <c r="CR198" s="141"/>
      <c r="CT198" s="214"/>
      <c r="CU198" s="214"/>
    </row>
    <row r="199" spans="1:99" s="1" customFormat="1" x14ac:dyDescent="0.25">
      <c r="A199" s="100">
        <v>7763</v>
      </c>
      <c r="B199" s="51" t="str">
        <f t="shared" si="6"/>
        <v>7763-300-1</v>
      </c>
      <c r="C199" s="52">
        <v>51</v>
      </c>
      <c r="D199" s="83" t="s">
        <v>268</v>
      </c>
      <c r="E199" s="83" t="s">
        <v>241</v>
      </c>
      <c r="F199" s="83"/>
      <c r="G199" s="83"/>
      <c r="H199" s="53"/>
      <c r="I199" s="70"/>
      <c r="J199" s="142"/>
      <c r="K199" s="142"/>
      <c r="L199" s="142"/>
      <c r="M199" s="143"/>
      <c r="N199" s="142"/>
      <c r="O199" s="144"/>
      <c r="P199" s="145"/>
      <c r="Q199" s="143"/>
      <c r="R199" s="143"/>
      <c r="S199" s="145"/>
      <c r="T199" s="145"/>
      <c r="U199" s="145"/>
      <c r="V199" s="146"/>
      <c r="W199" s="146"/>
      <c r="X199" s="147"/>
      <c r="Y199" s="146"/>
      <c r="Z199" s="146"/>
      <c r="AA199" s="145"/>
      <c r="AB199" s="145"/>
      <c r="AC199" s="143"/>
      <c r="AD199" s="143"/>
      <c r="AE199" s="147"/>
      <c r="AF199" s="56">
        <v>1</v>
      </c>
      <c r="AG199" s="81">
        <v>44335</v>
      </c>
      <c r="AH199" s="148" t="s">
        <v>272</v>
      </c>
      <c r="AI199" s="53" t="s">
        <v>209</v>
      </c>
      <c r="AJ199" s="53" t="s">
        <v>330</v>
      </c>
      <c r="AK199" s="149">
        <v>0</v>
      </c>
      <c r="AL199" s="84">
        <v>2.4305555555555556E-2</v>
      </c>
      <c r="AM199" s="84">
        <v>6.25E-2</v>
      </c>
      <c r="AN199" s="149">
        <v>6.9444444444444434E-2</v>
      </c>
      <c r="AO199" s="150">
        <f>IF(AN199&lt;AK199,(AN199+1)-AK199,AN199-AK199)</f>
        <v>6.9444444444444434E-2</v>
      </c>
      <c r="AP199" s="150">
        <f>IF(AM199&lt;AL199,(AM199+1)-AL199,AM199-AL199)</f>
        <v>3.8194444444444448E-2</v>
      </c>
      <c r="AQ199" s="151">
        <f>IF(AP199&lt;&gt;0,1,"")</f>
        <v>1</v>
      </c>
      <c r="AR199" s="63" t="str">
        <f>IF(AK199&lt;&gt;0,AK199-(6/24)+1440,"")</f>
        <v/>
      </c>
      <c r="AS199" s="66">
        <v>20.100000000000001</v>
      </c>
      <c r="AT199" s="152"/>
      <c r="AU199" s="152"/>
      <c r="AV199" s="66">
        <v>27</v>
      </c>
      <c r="AW199" s="88">
        <v>22.9</v>
      </c>
      <c r="AX199" s="51">
        <v>37765</v>
      </c>
      <c r="AY199" s="65">
        <f>AX199*0.0004536</f>
        <v>17.130203999999999</v>
      </c>
      <c r="AZ199" s="66"/>
      <c r="BA199" s="68"/>
      <c r="BB199" s="68"/>
      <c r="BC199" s="69"/>
      <c r="BD199" s="70"/>
      <c r="BE199" s="70"/>
      <c r="BF199" s="70"/>
      <c r="BG199" s="70"/>
      <c r="BH199" s="71"/>
      <c r="BI199" s="71"/>
      <c r="BJ199" s="71"/>
      <c r="BK199" s="72"/>
      <c r="BL199" s="73"/>
      <c r="BM199" s="73"/>
      <c r="BN199" s="73"/>
      <c r="BO199" s="74"/>
      <c r="BP199" s="75"/>
      <c r="BQ199" s="74"/>
      <c r="BR199" s="51"/>
      <c r="BS199" s="51"/>
      <c r="BT199" s="51"/>
      <c r="BU199" s="51"/>
      <c r="BV199" s="51"/>
      <c r="BW199" s="51"/>
      <c r="BX199" s="51"/>
      <c r="BY199" s="51"/>
      <c r="BZ199" s="51"/>
      <c r="CA199" s="51"/>
      <c r="CB199" s="51"/>
      <c r="CC199" s="51"/>
      <c r="CD199" s="215">
        <v>16.286000000000001</v>
      </c>
      <c r="CE199" s="51">
        <v>26212</v>
      </c>
      <c r="CF199" s="153">
        <f>((CE199)*0.8)/1000</f>
        <v>20.969600000000003</v>
      </c>
      <c r="CG199" s="51"/>
      <c r="CH199" s="153">
        <f>(((CG199*3.8)*(0.8))/1000)</f>
        <v>0</v>
      </c>
      <c r="CI199" s="154">
        <f>IF(A199="","",IF(CF199=0,CH199,CF199))</f>
        <v>20.969600000000003</v>
      </c>
      <c r="CJ199" s="154">
        <f>IF(A199="","",(CK199/$AY$4))</f>
        <v>6897.7589871424825</v>
      </c>
      <c r="CK199" s="154">
        <f>IF(A199="","",IF(CE199="",(CG199*$AY$4),CE199))</f>
        <v>26212</v>
      </c>
      <c r="CL199" s="242">
        <f>CI199-AS199</f>
        <v>0.86960000000000193</v>
      </c>
      <c r="CM199" s="153">
        <f>AV199-AW199</f>
        <v>4.1000000000000014</v>
      </c>
      <c r="CN199" s="155"/>
      <c r="CO199" s="199">
        <v>44335</v>
      </c>
      <c r="CP199" s="200">
        <v>0.70833333333333337</v>
      </c>
      <c r="CQ199" s="200">
        <v>0.79166666666666663</v>
      </c>
      <c r="CR199" s="201" t="s">
        <v>523</v>
      </c>
      <c r="CT199" s="263" t="s">
        <v>697</v>
      </c>
      <c r="CU199" s="228"/>
    </row>
    <row r="200" spans="1:99" s="1" customFormat="1" ht="13.8" thickBot="1" x14ac:dyDescent="0.3">
      <c r="A200" s="100">
        <v>7763</v>
      </c>
      <c r="B200" s="76" t="str">
        <f t="shared" si="6"/>
        <v>7763-300-2</v>
      </c>
      <c r="C200" s="77">
        <v>51</v>
      </c>
      <c r="D200" s="83" t="s">
        <v>268</v>
      </c>
      <c r="E200" s="83" t="s">
        <v>241</v>
      </c>
      <c r="F200" s="83"/>
      <c r="G200" s="83"/>
      <c r="H200" s="76"/>
      <c r="I200" s="76"/>
      <c r="J200" s="156"/>
      <c r="K200" s="156"/>
      <c r="L200" s="156"/>
      <c r="M200" s="157"/>
      <c r="N200" s="156"/>
      <c r="O200" s="158"/>
      <c r="P200" s="159"/>
      <c r="Q200" s="157"/>
      <c r="R200" s="157"/>
      <c r="S200" s="159"/>
      <c r="T200" s="159"/>
      <c r="U200" s="159"/>
      <c r="V200" s="160"/>
      <c r="W200" s="160"/>
      <c r="X200" s="161"/>
      <c r="Y200" s="162"/>
      <c r="Z200" s="162"/>
      <c r="AA200" s="159"/>
      <c r="AB200" s="159"/>
      <c r="AC200" s="157"/>
      <c r="AD200" s="157"/>
      <c r="AE200" s="161"/>
      <c r="AF200" s="80">
        <v>2</v>
      </c>
      <c r="AG200" s="81">
        <v>44336</v>
      </c>
      <c r="AH200" s="82" t="s">
        <v>272</v>
      </c>
      <c r="AI200" s="83" t="s">
        <v>330</v>
      </c>
      <c r="AJ200" s="83" t="s">
        <v>244</v>
      </c>
      <c r="AK200" s="84">
        <v>8.3333333333333329E-2</v>
      </c>
      <c r="AL200" s="84">
        <v>0.10416666666666667</v>
      </c>
      <c r="AM200" s="84">
        <v>0.25</v>
      </c>
      <c r="AN200" s="84">
        <v>0.25694444444444448</v>
      </c>
      <c r="AO200" s="163">
        <f>IF(AN200&lt;AK200,(AN200+1)-AK200,AN200-AK200)</f>
        <v>0.17361111111111116</v>
      </c>
      <c r="AP200" s="163">
        <f>IF(AM200&lt;AL200,(AM200+1)-AL200,AM200-AL200)</f>
        <v>0.14583333333333331</v>
      </c>
      <c r="AQ200" s="164">
        <f>IF(AP200&lt;&gt;0,1,"")</f>
        <v>1</v>
      </c>
      <c r="AR200" s="87">
        <f>IF(AK200&lt;&gt;0,AK200-(6/24)+1440,"")</f>
        <v>1439.8333333333333</v>
      </c>
      <c r="AS200" s="254">
        <v>0</v>
      </c>
      <c r="AT200" s="165"/>
      <c r="AU200" s="165"/>
      <c r="AV200" s="88">
        <v>22.9</v>
      </c>
      <c r="AW200" s="88">
        <v>6.7</v>
      </c>
      <c r="AX200" s="90" t="s">
        <v>577</v>
      </c>
      <c r="AY200" s="89">
        <f>AX200*0.0004536</f>
        <v>42.775840800000005</v>
      </c>
      <c r="AZ200" s="88"/>
      <c r="BA200" s="92"/>
      <c r="BB200" s="92"/>
      <c r="BC200" s="80"/>
      <c r="BD200" s="93"/>
      <c r="BE200" s="93"/>
      <c r="BF200" s="93"/>
      <c r="BG200" s="93"/>
      <c r="BH200" s="94"/>
      <c r="BI200" s="94"/>
      <c r="BJ200" s="94"/>
      <c r="BK200" s="95"/>
      <c r="BL200" s="96"/>
      <c r="BM200" s="96"/>
      <c r="BN200" s="96"/>
      <c r="BO200" s="97"/>
      <c r="BP200" s="98"/>
      <c r="BQ200" s="97"/>
      <c r="BR200" s="76"/>
      <c r="BS200" s="76"/>
      <c r="BT200" s="76"/>
      <c r="BU200" s="76"/>
      <c r="BV200" s="76"/>
      <c r="BW200" s="76"/>
      <c r="BX200" s="76"/>
      <c r="BY200" s="76"/>
      <c r="BZ200" s="76"/>
      <c r="CA200" s="76"/>
      <c r="CB200" s="76"/>
      <c r="CC200" s="76"/>
      <c r="CD200" s="212">
        <v>40.686999999999998</v>
      </c>
      <c r="CE200" s="76"/>
      <c r="CF200" s="166">
        <f>((CE200)*0.8)/1000</f>
        <v>0</v>
      </c>
      <c r="CG200" s="76"/>
      <c r="CH200" s="166">
        <f>(((CG200*3.8)*(0.8))/1000)</f>
        <v>0</v>
      </c>
      <c r="CI200" s="167">
        <f>IF(A200="","",IF(CF200=0,CH200,CF200))</f>
        <v>0</v>
      </c>
      <c r="CJ200" s="167">
        <f>IF(A200="","",(CK200/$AY$4))</f>
        <v>0</v>
      </c>
      <c r="CK200" s="167">
        <f>IF(A200="","",IF(CE200="",(CG200*$AY$4),CE200))</f>
        <v>0</v>
      </c>
      <c r="CL200" s="99">
        <f>CI200-AS200</f>
        <v>0</v>
      </c>
      <c r="CM200" s="166">
        <f>AV200-AW200</f>
        <v>16.2</v>
      </c>
      <c r="CN200" s="168" t="s">
        <v>301</v>
      </c>
      <c r="CO200" s="81"/>
      <c r="CP200" s="192"/>
      <c r="CQ200" s="192"/>
      <c r="CR200" s="169"/>
      <c r="CT200" s="264" t="s">
        <v>697</v>
      </c>
      <c r="CU200" s="76"/>
    </row>
    <row r="201" spans="1:99" s="1" customFormat="1" ht="13.8" hidden="1" thickBot="1" x14ac:dyDescent="0.3">
      <c r="A201" s="100"/>
      <c r="B201" s="76" t="str">
        <f t="shared" si="6"/>
        <v/>
      </c>
      <c r="C201" s="77"/>
      <c r="D201" s="83"/>
      <c r="E201" s="83"/>
      <c r="F201" s="83"/>
      <c r="G201" s="83"/>
      <c r="H201" s="76"/>
      <c r="I201" s="76"/>
      <c r="J201" s="156"/>
      <c r="K201" s="156"/>
      <c r="L201" s="156"/>
      <c r="M201" s="157"/>
      <c r="N201" s="156"/>
      <c r="O201" s="158"/>
      <c r="P201" s="159"/>
      <c r="Q201" s="157"/>
      <c r="R201" s="157"/>
      <c r="S201" s="159"/>
      <c r="T201" s="159"/>
      <c r="U201" s="159"/>
      <c r="V201" s="160"/>
      <c r="W201" s="160"/>
      <c r="X201" s="161"/>
      <c r="Y201" s="162"/>
      <c r="Z201" s="162"/>
      <c r="AA201" s="159"/>
      <c r="AB201" s="159"/>
      <c r="AC201" s="157"/>
      <c r="AD201" s="157"/>
      <c r="AE201" s="161"/>
      <c r="AF201" s="80">
        <v>3</v>
      </c>
      <c r="AG201" s="81"/>
      <c r="AH201" s="82"/>
      <c r="AI201" s="83"/>
      <c r="AJ201" s="83"/>
      <c r="AK201" s="84"/>
      <c r="AL201" s="84"/>
      <c r="AM201" s="84"/>
      <c r="AN201" s="84"/>
      <c r="AO201" s="243">
        <f>IF(AN201&lt;AK201,(AN201+1)-AK201,AN201-AK201)</f>
        <v>0</v>
      </c>
      <c r="AP201" s="163">
        <f>IF(AM201&lt;AL201,(AM201+1)-AL201,AM201-AL201)</f>
        <v>0</v>
      </c>
      <c r="AQ201" s="164" t="str">
        <f>IF(AP201&lt;&gt;0,1,"")</f>
        <v/>
      </c>
      <c r="AR201" s="87" t="str">
        <f>IF(AK201&lt;&gt;0,AK201-(6/24)+1440,"")</f>
        <v/>
      </c>
      <c r="AS201" s="88"/>
      <c r="AT201" s="89"/>
      <c r="AU201" s="89"/>
      <c r="AV201" s="88"/>
      <c r="AW201" s="88"/>
      <c r="AX201" s="90"/>
      <c r="AY201" s="89">
        <f>AX201*0.0004536</f>
        <v>0</v>
      </c>
      <c r="AZ201" s="88"/>
      <c r="BA201" s="92"/>
      <c r="BB201" s="92"/>
      <c r="BC201" s="80"/>
      <c r="BD201" s="93"/>
      <c r="BE201" s="93"/>
      <c r="BF201" s="93"/>
      <c r="BG201" s="93"/>
      <c r="BH201" s="94"/>
      <c r="BI201" s="94"/>
      <c r="BJ201" s="94"/>
      <c r="BK201" s="95"/>
      <c r="BL201" s="96"/>
      <c r="BM201" s="96"/>
      <c r="BN201" s="96"/>
      <c r="BO201" s="97"/>
      <c r="BP201" s="98"/>
      <c r="BQ201" s="97"/>
      <c r="BR201" s="76"/>
      <c r="BS201" s="76"/>
      <c r="BT201" s="76"/>
      <c r="BU201" s="76"/>
      <c r="BV201" s="76"/>
      <c r="BW201" s="76"/>
      <c r="BX201" s="76"/>
      <c r="BY201" s="76"/>
      <c r="BZ201" s="76"/>
      <c r="CA201" s="76"/>
      <c r="CB201" s="76"/>
      <c r="CC201" s="76"/>
      <c r="CD201" s="212"/>
      <c r="CE201" s="76"/>
      <c r="CF201" s="166">
        <f>((CE201)*0.8)/1000</f>
        <v>0</v>
      </c>
      <c r="CG201" s="76"/>
      <c r="CH201" s="166">
        <f>(((CG201*3.8)*(0.8))/1000)</f>
        <v>0</v>
      </c>
      <c r="CI201" s="167" t="str">
        <f>IF(A201="","",IF(CF201=0,CH201,CF201))</f>
        <v/>
      </c>
      <c r="CJ201" s="167" t="str">
        <f>IF(A201="","",(CK201/$AY$4))</f>
        <v/>
      </c>
      <c r="CK201" s="167" t="str">
        <f>IF(A201="","",IF(CE201="",(CG201*$AY$4),CE201))</f>
        <v/>
      </c>
      <c r="CL201" s="99"/>
      <c r="CM201" s="166">
        <f>AV201-AW201</f>
        <v>0</v>
      </c>
      <c r="CN201" s="168"/>
      <c r="CO201" s="81"/>
      <c r="CP201" s="192"/>
      <c r="CQ201" s="192"/>
      <c r="CR201" s="169"/>
      <c r="CT201" s="264"/>
      <c r="CU201" s="101"/>
    </row>
    <row r="202" spans="1:99" s="1" customFormat="1" ht="13.8" hidden="1" thickBot="1" x14ac:dyDescent="0.3">
      <c r="A202" s="100"/>
      <c r="B202" s="76" t="str">
        <f t="shared" si="6"/>
        <v/>
      </c>
      <c r="C202" s="77"/>
      <c r="D202" s="83"/>
      <c r="E202" s="83"/>
      <c r="F202" s="83"/>
      <c r="G202" s="83"/>
      <c r="H202" s="76"/>
      <c r="I202" s="76"/>
      <c r="J202" s="156"/>
      <c r="K202" s="156"/>
      <c r="L202" s="156"/>
      <c r="M202" s="157"/>
      <c r="N202" s="156"/>
      <c r="O202" s="158"/>
      <c r="P202" s="159"/>
      <c r="Q202" s="157"/>
      <c r="R202" s="157"/>
      <c r="S202" s="159"/>
      <c r="T202" s="159"/>
      <c r="U202" s="159"/>
      <c r="V202" s="160"/>
      <c r="W202" s="160"/>
      <c r="X202" s="161"/>
      <c r="Y202" s="162"/>
      <c r="Z202" s="162"/>
      <c r="AA202" s="159"/>
      <c r="AB202" s="159"/>
      <c r="AC202" s="157"/>
      <c r="AD202" s="157"/>
      <c r="AE202" s="161"/>
      <c r="AF202" s="102">
        <v>4</v>
      </c>
      <c r="AG202" s="103"/>
      <c r="AH202" s="104"/>
      <c r="AI202" s="107"/>
      <c r="AJ202" s="106"/>
      <c r="AK202" s="107"/>
      <c r="AL202" s="107"/>
      <c r="AM202" s="107"/>
      <c r="AN202" s="107"/>
      <c r="AO202" s="170">
        <f>IF(AN202&lt;AK202,(AN202+1)-AK202,AN202-AK202)</f>
        <v>0</v>
      </c>
      <c r="AP202" s="170">
        <f>IF(AM202&lt;AL202,(AM202+1)-AL202,AM202-AL202)</f>
        <v>0</v>
      </c>
      <c r="AQ202" s="171" t="str">
        <f>IF(AP202&lt;&gt;0,1,"")</f>
        <v/>
      </c>
      <c r="AR202" s="110" t="str">
        <f>IF(AK202&lt;&gt;0,AK202-(6/24)+1440,"")</f>
        <v/>
      </c>
      <c r="AS202" s="111"/>
      <c r="AT202" s="112"/>
      <c r="AU202" s="112"/>
      <c r="AV202" s="111"/>
      <c r="AW202" s="111"/>
      <c r="AX202" s="113"/>
      <c r="AY202" s="112">
        <f>AX202*0.0004536</f>
        <v>0</v>
      </c>
      <c r="AZ202" s="111"/>
      <c r="BA202" s="115"/>
      <c r="BB202" s="115"/>
      <c r="BC202" s="102"/>
      <c r="BD202" s="116"/>
      <c r="BE202" s="116"/>
      <c r="BF202" s="116"/>
      <c r="BG202" s="116"/>
      <c r="BH202" s="117"/>
      <c r="BI202" s="117"/>
      <c r="BJ202" s="117"/>
      <c r="BK202" s="118"/>
      <c r="BL202" s="119"/>
      <c r="BM202" s="119"/>
      <c r="BN202" s="119"/>
      <c r="BO202" s="120"/>
      <c r="BP202" s="121"/>
      <c r="BQ202" s="120"/>
      <c r="BR202" s="122"/>
      <c r="BS202" s="122"/>
      <c r="BT202" s="122"/>
      <c r="BU202" s="122"/>
      <c r="BV202" s="122"/>
      <c r="BW202" s="122"/>
      <c r="BX202" s="122"/>
      <c r="BY202" s="122"/>
      <c r="BZ202" s="122"/>
      <c r="CA202" s="122"/>
      <c r="CB202" s="122"/>
      <c r="CC202" s="122"/>
      <c r="CD202" s="213"/>
      <c r="CE202" s="122"/>
      <c r="CF202" s="172">
        <f>((CE202)*0.8)/1000</f>
        <v>0</v>
      </c>
      <c r="CG202" s="122"/>
      <c r="CH202" s="172">
        <f>(((CG202*3.8)*(0.8))/1000)</f>
        <v>0</v>
      </c>
      <c r="CI202" s="173" t="str">
        <f>IF(A202="","",IF(CF202=0,CH202,CF202))</f>
        <v/>
      </c>
      <c r="CJ202" s="173" t="str">
        <f>IF(A202="","",(CK202/$AY$4))</f>
        <v/>
      </c>
      <c r="CK202" s="173" t="str">
        <f>IF(A202="","",IF(CE202="",(CG202*$AY$4),CE202))</f>
        <v/>
      </c>
      <c r="CL202" s="123"/>
      <c r="CM202" s="172">
        <f>AV202-AW202</f>
        <v>0</v>
      </c>
      <c r="CN202" s="122"/>
      <c r="CO202" s="202"/>
      <c r="CP202" s="203"/>
      <c r="CQ202" s="203"/>
      <c r="CR202" s="204"/>
      <c r="CT202" s="265"/>
      <c r="CU202" s="76"/>
    </row>
    <row r="203" spans="1:99" s="1" customFormat="1" ht="13.8" hidden="1" thickBot="1" x14ac:dyDescent="0.3">
      <c r="A203" s="124"/>
      <c r="B203" s="125" t="str">
        <f t="shared" si="6"/>
        <v/>
      </c>
      <c r="C203" s="126"/>
      <c r="D203" s="127"/>
      <c r="E203" s="127"/>
      <c r="F203" s="127"/>
      <c r="G203" s="127"/>
      <c r="H203" s="127"/>
      <c r="I203" s="128"/>
      <c r="J203" s="174"/>
      <c r="K203" s="174"/>
      <c r="L203" s="174"/>
      <c r="M203" s="175"/>
      <c r="N203" s="174"/>
      <c r="O203" s="176"/>
      <c r="P203" s="177"/>
      <c r="Q203" s="175"/>
      <c r="R203" s="175"/>
      <c r="S203" s="177"/>
      <c r="T203" s="177"/>
      <c r="U203" s="177"/>
      <c r="V203" s="178"/>
      <c r="W203" s="178"/>
      <c r="X203" s="179"/>
      <c r="Y203" s="180"/>
      <c r="Z203" s="180"/>
      <c r="AA203" s="177"/>
      <c r="AB203" s="177"/>
      <c r="AC203" s="175"/>
      <c r="AD203" s="175"/>
      <c r="AE203" s="181"/>
      <c r="AF203" s="238" t="s">
        <v>141</v>
      </c>
      <c r="AG203" s="239"/>
      <c r="AH203" s="182"/>
      <c r="AI203" s="132"/>
      <c r="AJ203" s="132"/>
      <c r="AK203" s="132"/>
      <c r="AL203" s="132"/>
      <c r="AM203" s="132"/>
      <c r="AN203" s="133"/>
      <c r="AO203" s="133">
        <f>SUM(AO199:AO202)</f>
        <v>0.24305555555555558</v>
      </c>
      <c r="AP203" s="133">
        <f>SUM(AP199:AP202)</f>
        <v>0.18402777777777776</v>
      </c>
      <c r="AQ203" s="134">
        <f>SUM(AQ199:AQ202)</f>
        <v>2</v>
      </c>
      <c r="AR203" s="134"/>
      <c r="AS203" s="135"/>
      <c r="AT203" s="135"/>
      <c r="AU203" s="135"/>
      <c r="AV203" s="135"/>
      <c r="AW203" s="135"/>
      <c r="AX203" s="136"/>
      <c r="AY203" s="135"/>
      <c r="AZ203" s="183"/>
      <c r="BA203" s="184"/>
      <c r="BB203" s="184"/>
      <c r="BC203" s="185"/>
      <c r="BD203" s="185"/>
      <c r="BE203" s="185"/>
      <c r="BF203" s="186"/>
      <c r="BG203" s="186"/>
      <c r="BH203" s="186"/>
      <c r="BI203" s="186"/>
      <c r="BJ203" s="186"/>
      <c r="BK203" s="187"/>
      <c r="BL203" s="187"/>
      <c r="BM203" s="187"/>
      <c r="BN203" s="187"/>
      <c r="BO203" s="188"/>
      <c r="BP203" s="188"/>
      <c r="BQ203" s="188"/>
      <c r="BR203" s="189"/>
      <c r="BS203" s="189"/>
      <c r="BT203" s="189"/>
      <c r="BU203" s="189"/>
      <c r="BV203" s="189"/>
      <c r="BW203" s="189"/>
      <c r="BX203" s="189"/>
      <c r="BY203" s="189"/>
      <c r="BZ203" s="189"/>
      <c r="CA203" s="189"/>
      <c r="CB203" s="189"/>
      <c r="CC203" s="189"/>
      <c r="CD203" s="214"/>
      <c r="CE203" s="132"/>
      <c r="CF203" s="135"/>
      <c r="CG203" s="132"/>
      <c r="CH203" s="135">
        <f>SUM(CH199:CH202)</f>
        <v>0</v>
      </c>
      <c r="CI203" s="190">
        <f>SUM(CI199:CI202)</f>
        <v>20.969600000000003</v>
      </c>
      <c r="CJ203" s="190">
        <f>SUM(CJ199:CJ202)</f>
        <v>6897.7589871424825</v>
      </c>
      <c r="CK203" s="190">
        <f>SUM(CK199:CK202)</f>
        <v>26212</v>
      </c>
      <c r="CL203" s="191"/>
      <c r="CM203" s="135">
        <f>SUM(CM199:CM202)</f>
        <v>20.3</v>
      </c>
      <c r="CN203" s="132"/>
      <c r="CO203" s="132"/>
      <c r="CP203" s="132"/>
      <c r="CQ203" s="132"/>
      <c r="CR203" s="141"/>
      <c r="CT203" s="214"/>
      <c r="CU203" s="214"/>
    </row>
    <row r="204" spans="1:99" s="1" customFormat="1" x14ac:dyDescent="0.25">
      <c r="A204" s="100">
        <v>7764</v>
      </c>
      <c r="B204" s="51" t="str">
        <f t="shared" si="6"/>
        <v>7764-2301-1</v>
      </c>
      <c r="C204" s="52">
        <v>51</v>
      </c>
      <c r="D204" s="83" t="s">
        <v>374</v>
      </c>
      <c r="E204" s="83" t="s">
        <v>241</v>
      </c>
      <c r="F204" s="83" t="s">
        <v>589</v>
      </c>
      <c r="G204" s="83" t="s">
        <v>590</v>
      </c>
      <c r="H204" s="53"/>
      <c r="I204" s="70"/>
      <c r="J204" s="142"/>
      <c r="K204" s="142"/>
      <c r="L204" s="142"/>
      <c r="M204" s="143"/>
      <c r="N204" s="142"/>
      <c r="O204" s="144"/>
      <c r="P204" s="145"/>
      <c r="Q204" s="143"/>
      <c r="R204" s="143"/>
      <c r="S204" s="145"/>
      <c r="T204" s="145"/>
      <c r="U204" s="145"/>
      <c r="V204" s="146"/>
      <c r="W204" s="146"/>
      <c r="X204" s="147"/>
      <c r="Y204" s="146"/>
      <c r="Z204" s="146"/>
      <c r="AA204" s="145"/>
      <c r="AB204" s="145"/>
      <c r="AC204" s="143"/>
      <c r="AD204" s="143"/>
      <c r="AE204" s="147"/>
      <c r="AF204" s="56">
        <v>1</v>
      </c>
      <c r="AG204" s="81">
        <v>44337</v>
      </c>
      <c r="AH204" s="148" t="s">
        <v>337</v>
      </c>
      <c r="AI204" s="53" t="s">
        <v>244</v>
      </c>
      <c r="AJ204" s="53" t="s">
        <v>330</v>
      </c>
      <c r="AK204" s="149">
        <v>0.83333333333333337</v>
      </c>
      <c r="AL204" s="84">
        <v>0.85763888888888884</v>
      </c>
      <c r="AM204" s="84">
        <v>0.96875</v>
      </c>
      <c r="AN204" s="149">
        <v>0.97569444444444453</v>
      </c>
      <c r="AO204" s="150">
        <f>IF(AN204&lt;AK204,(AN204+1)-AK204,AN204-AK204)</f>
        <v>0.14236111111111116</v>
      </c>
      <c r="AP204" s="150">
        <f>IF(AM204&lt;AL204,(AM204+1)-AL204,AM204-AL204)</f>
        <v>0.11111111111111116</v>
      </c>
      <c r="AQ204" s="151">
        <f>IF(AP204&lt;&gt;0,1,"")</f>
        <v>1</v>
      </c>
      <c r="AR204" s="63">
        <f>IF(AK204&lt;&gt;0,AK204-(6/24)+1440,"")</f>
        <v>1440.5833333333333</v>
      </c>
      <c r="AS204" s="66">
        <v>18.600000000000001</v>
      </c>
      <c r="AT204" s="152"/>
      <c r="AU204" s="152"/>
      <c r="AV204" s="66">
        <v>23.7</v>
      </c>
      <c r="AW204" s="88">
        <v>10.6</v>
      </c>
      <c r="AX204" s="51">
        <v>69410</v>
      </c>
      <c r="AY204" s="65">
        <f>AX204*0.0004536</f>
        <v>31.484376000000001</v>
      </c>
      <c r="AZ204" s="66"/>
      <c r="BA204" s="68"/>
      <c r="BB204" s="68"/>
      <c r="BC204" s="69"/>
      <c r="BD204" s="70"/>
      <c r="BE204" s="70"/>
      <c r="BF204" s="70"/>
      <c r="BG204" s="70"/>
      <c r="BH204" s="71"/>
      <c r="BI204" s="71"/>
      <c r="BJ204" s="71"/>
      <c r="BK204" s="72"/>
      <c r="BL204" s="73"/>
      <c r="BM204" s="73"/>
      <c r="BN204" s="73"/>
      <c r="BO204" s="74"/>
      <c r="BP204" s="75"/>
      <c r="BQ204" s="74"/>
      <c r="BR204" s="51"/>
      <c r="BS204" s="51"/>
      <c r="BT204" s="51"/>
      <c r="BU204" s="51"/>
      <c r="BV204" s="51"/>
      <c r="BW204" s="51"/>
      <c r="BX204" s="51"/>
      <c r="BY204" s="51"/>
      <c r="BZ204" s="51"/>
      <c r="CA204" s="51"/>
      <c r="CB204" s="51"/>
      <c r="CC204" s="51"/>
      <c r="CD204" s="215">
        <v>30.661000000000001</v>
      </c>
      <c r="CE204" s="51"/>
      <c r="CF204" s="153">
        <f>((CE204)*0.8)/1000</f>
        <v>0</v>
      </c>
      <c r="CG204" s="51">
        <f>4053+2072</f>
        <v>6125</v>
      </c>
      <c r="CH204" s="153">
        <f>(((CG204*3.8)*(0.8))/1000)</f>
        <v>18.62</v>
      </c>
      <c r="CI204" s="154">
        <f>IF(A204="","",IF(CF204=0,CH204,CF204))</f>
        <v>18.62</v>
      </c>
      <c r="CJ204" s="154">
        <f>IF(A204="","",(CK204/$AY$4))</f>
        <v>6125</v>
      </c>
      <c r="CK204" s="154">
        <f>IF(A204="","",IF(CE204="",(CG204*$AY$4),CE204))</f>
        <v>23275.458058083012</v>
      </c>
      <c r="CL204" s="242">
        <f>CI204-AS204</f>
        <v>1.9999999999999574E-2</v>
      </c>
      <c r="CM204" s="153">
        <f>AV204-AW204</f>
        <v>13.1</v>
      </c>
      <c r="CN204" s="155" t="s">
        <v>142</v>
      </c>
      <c r="CO204" s="199"/>
      <c r="CP204" s="200"/>
      <c r="CQ204" s="200"/>
      <c r="CR204" s="201"/>
      <c r="CT204" s="263" t="s">
        <v>697</v>
      </c>
      <c r="CU204" s="228"/>
    </row>
    <row r="205" spans="1:99" s="1" customFormat="1" ht="13.8" thickBot="1" x14ac:dyDescent="0.3">
      <c r="A205" s="100">
        <v>7764</v>
      </c>
      <c r="B205" s="76" t="str">
        <f t="shared" si="6"/>
        <v>7764-2301-2</v>
      </c>
      <c r="C205" s="77">
        <v>51</v>
      </c>
      <c r="D205" s="83" t="s">
        <v>374</v>
      </c>
      <c r="E205" s="83" t="s">
        <v>241</v>
      </c>
      <c r="F205" s="83" t="s">
        <v>589</v>
      </c>
      <c r="G205" s="83" t="s">
        <v>590</v>
      </c>
      <c r="H205" s="76"/>
      <c r="I205" s="76"/>
      <c r="J205" s="156"/>
      <c r="K205" s="156"/>
      <c r="L205" s="156"/>
      <c r="M205" s="157"/>
      <c r="N205" s="156"/>
      <c r="O205" s="158"/>
      <c r="P205" s="159"/>
      <c r="Q205" s="157"/>
      <c r="R205" s="157"/>
      <c r="S205" s="159"/>
      <c r="T205" s="159"/>
      <c r="U205" s="159"/>
      <c r="V205" s="160"/>
      <c r="W205" s="160"/>
      <c r="X205" s="161"/>
      <c r="Y205" s="162"/>
      <c r="Z205" s="162"/>
      <c r="AA205" s="159"/>
      <c r="AB205" s="159"/>
      <c r="AC205" s="157"/>
      <c r="AD205" s="157"/>
      <c r="AE205" s="161"/>
      <c r="AF205" s="80">
        <v>2</v>
      </c>
      <c r="AG205" s="81">
        <v>44337</v>
      </c>
      <c r="AH205" s="82" t="s">
        <v>337</v>
      </c>
      <c r="AI205" s="83" t="s">
        <v>330</v>
      </c>
      <c r="AJ205" s="83" t="s">
        <v>209</v>
      </c>
      <c r="AK205" s="84">
        <v>4.8611111111111112E-2</v>
      </c>
      <c r="AL205" s="84">
        <v>5.5555555555555552E-2</v>
      </c>
      <c r="AM205" s="84">
        <v>9.7222222222222224E-2</v>
      </c>
      <c r="AN205" s="84">
        <v>0.10416666666666667</v>
      </c>
      <c r="AO205" s="163">
        <f>IF(AN205&lt;AK205,(AN205+1)-AK205,AN205-AK205)</f>
        <v>5.5555555555555559E-2</v>
      </c>
      <c r="AP205" s="163">
        <f>IF(AM205&lt;AL205,(AM205+1)-AL205,AM205-AL205)</f>
        <v>4.1666666666666671E-2</v>
      </c>
      <c r="AQ205" s="164">
        <f>IF(AP205&lt;&gt;0,1,"")</f>
        <v>1</v>
      </c>
      <c r="AR205" s="87">
        <f>IF(AK205&lt;&gt;0,AK205-(6/24)+1440,"")</f>
        <v>1439.7986111111111</v>
      </c>
      <c r="AS205" s="88">
        <v>2.8</v>
      </c>
      <c r="AT205" s="165"/>
      <c r="AU205" s="165"/>
      <c r="AV205" s="88">
        <v>13.1</v>
      </c>
      <c r="AW205" s="88">
        <v>8.1999999999999993</v>
      </c>
      <c r="AX205" s="90" t="s">
        <v>591</v>
      </c>
      <c r="AY205" s="89">
        <f>AX205*0.0004536</f>
        <v>33.997138560000003</v>
      </c>
      <c r="AZ205" s="88"/>
      <c r="BA205" s="92"/>
      <c r="BB205" s="92"/>
      <c r="BC205" s="80"/>
      <c r="BD205" s="93"/>
      <c r="BE205" s="93"/>
      <c r="BF205" s="93"/>
      <c r="BG205" s="93"/>
      <c r="BH205" s="94"/>
      <c r="BI205" s="94"/>
      <c r="BJ205" s="94"/>
      <c r="BK205" s="95"/>
      <c r="BL205" s="96"/>
      <c r="BM205" s="96"/>
      <c r="BN205" s="96"/>
      <c r="BO205" s="97"/>
      <c r="BP205" s="98"/>
      <c r="BQ205" s="97"/>
      <c r="BR205" s="76"/>
      <c r="BS205" s="76"/>
      <c r="BT205" s="76"/>
      <c r="BU205" s="76"/>
      <c r="BV205" s="76"/>
      <c r="BW205" s="76"/>
      <c r="BX205" s="76"/>
      <c r="BY205" s="76"/>
      <c r="BZ205" s="76"/>
      <c r="CA205" s="76"/>
      <c r="CB205" s="76"/>
      <c r="CC205" s="76"/>
      <c r="CD205" s="212">
        <v>34.075000000000003</v>
      </c>
      <c r="CE205" s="76">
        <v>3606</v>
      </c>
      <c r="CF205" s="166">
        <f>((CE205)*0.8)/1000</f>
        <v>2.8848000000000003</v>
      </c>
      <c r="CG205" s="76"/>
      <c r="CH205" s="166">
        <f>(((CG205*3.8)*(0.8))/1000)</f>
        <v>0</v>
      </c>
      <c r="CI205" s="167">
        <f>IF(A205="","",IF(CF205=0,CH205,CF205))</f>
        <v>2.8848000000000003</v>
      </c>
      <c r="CJ205" s="167">
        <f>IF(A205="","",(CK205/$AY$4))</f>
        <v>948.9286932563632</v>
      </c>
      <c r="CK205" s="167">
        <f>IF(A205="","",IF(CE205="",(CG205*$AY$4),CE205))</f>
        <v>3606</v>
      </c>
      <c r="CL205" s="99">
        <f>CI205-AS205</f>
        <v>8.4800000000000431E-2</v>
      </c>
      <c r="CM205" s="166">
        <f>AV205-AW205</f>
        <v>4.9000000000000004</v>
      </c>
      <c r="CN205" s="168"/>
      <c r="CO205" s="81">
        <v>44337</v>
      </c>
      <c r="CP205" s="192">
        <v>0.89583333333333337</v>
      </c>
      <c r="CQ205" s="192">
        <v>0.93055555555555547</v>
      </c>
      <c r="CR205" s="169" t="s">
        <v>522</v>
      </c>
      <c r="CT205" s="264" t="s">
        <v>697</v>
      </c>
      <c r="CU205" s="76"/>
    </row>
    <row r="206" spans="1:99" s="1" customFormat="1" ht="13.8" hidden="1" thickBot="1" x14ac:dyDescent="0.3">
      <c r="A206" s="100"/>
      <c r="B206" s="76" t="str">
        <f t="shared" si="6"/>
        <v/>
      </c>
      <c r="C206" s="77"/>
      <c r="D206" s="83"/>
      <c r="E206" s="83"/>
      <c r="F206" s="83"/>
      <c r="G206" s="83"/>
      <c r="H206" s="76"/>
      <c r="I206" s="76"/>
      <c r="J206" s="156"/>
      <c r="K206" s="156"/>
      <c r="L206" s="156"/>
      <c r="M206" s="157"/>
      <c r="N206" s="156"/>
      <c r="O206" s="158"/>
      <c r="P206" s="159"/>
      <c r="Q206" s="157"/>
      <c r="R206" s="157"/>
      <c r="S206" s="159"/>
      <c r="T206" s="159"/>
      <c r="U206" s="159"/>
      <c r="V206" s="160"/>
      <c r="W206" s="160"/>
      <c r="X206" s="161"/>
      <c r="Y206" s="162"/>
      <c r="Z206" s="162"/>
      <c r="AA206" s="159"/>
      <c r="AB206" s="159"/>
      <c r="AC206" s="157"/>
      <c r="AD206" s="157"/>
      <c r="AE206" s="161"/>
      <c r="AF206" s="80">
        <v>3</v>
      </c>
      <c r="AG206" s="81"/>
      <c r="AH206" s="82"/>
      <c r="AI206" s="83"/>
      <c r="AJ206" s="83"/>
      <c r="AK206" s="84"/>
      <c r="AL206" s="84"/>
      <c r="AM206" s="84"/>
      <c r="AN206" s="84"/>
      <c r="AO206" s="243">
        <f>IF(AN206&lt;AK206,(AN206+1)-AK206,AN206-AK206)</f>
        <v>0</v>
      </c>
      <c r="AP206" s="163">
        <f>IF(AM206&lt;AL206,(AM206+1)-AL206,AM206-AL206)</f>
        <v>0</v>
      </c>
      <c r="AQ206" s="164" t="str">
        <f>IF(AP206&lt;&gt;0,1,"")</f>
        <v/>
      </c>
      <c r="AR206" s="87" t="str">
        <f>IF(AK206&lt;&gt;0,AK206-(6/24)+1440,"")</f>
        <v/>
      </c>
      <c r="AS206" s="88"/>
      <c r="AT206" s="89"/>
      <c r="AU206" s="89"/>
      <c r="AV206" s="88"/>
      <c r="AW206" s="88"/>
      <c r="AX206" s="90"/>
      <c r="AY206" s="89">
        <f>AX206*0.0004536</f>
        <v>0</v>
      </c>
      <c r="AZ206" s="88"/>
      <c r="BA206" s="92"/>
      <c r="BB206" s="92"/>
      <c r="BC206" s="80"/>
      <c r="BD206" s="93"/>
      <c r="BE206" s="93"/>
      <c r="BF206" s="93"/>
      <c r="BG206" s="93"/>
      <c r="BH206" s="94"/>
      <c r="BI206" s="94"/>
      <c r="BJ206" s="94"/>
      <c r="BK206" s="95"/>
      <c r="BL206" s="96"/>
      <c r="BM206" s="96"/>
      <c r="BN206" s="96"/>
      <c r="BO206" s="97"/>
      <c r="BP206" s="98"/>
      <c r="BQ206" s="97"/>
      <c r="BR206" s="76"/>
      <c r="BS206" s="76"/>
      <c r="BT206" s="76"/>
      <c r="BU206" s="76"/>
      <c r="BV206" s="76"/>
      <c r="BW206" s="76"/>
      <c r="BX206" s="76"/>
      <c r="BY206" s="76"/>
      <c r="BZ206" s="76"/>
      <c r="CA206" s="76"/>
      <c r="CB206" s="76"/>
      <c r="CC206" s="76"/>
      <c r="CD206" s="212"/>
      <c r="CE206" s="76"/>
      <c r="CF206" s="166">
        <f>((CE206)*0.8)/1000</f>
        <v>0</v>
      </c>
      <c r="CG206" s="76"/>
      <c r="CH206" s="166">
        <f>(((CG206*3.8)*(0.8))/1000)</f>
        <v>0</v>
      </c>
      <c r="CI206" s="167" t="str">
        <f>IF(A206="","",IF(CF206=0,CH206,CF206))</f>
        <v/>
      </c>
      <c r="CJ206" s="167" t="str">
        <f>IF(A206="","",(CK206/$AY$4))</f>
        <v/>
      </c>
      <c r="CK206" s="167" t="str">
        <f>IF(A206="","",IF(CE206="",(CG206*$AY$4),CE206))</f>
        <v/>
      </c>
      <c r="CL206" s="99"/>
      <c r="CM206" s="166">
        <f>AV206-AW206</f>
        <v>0</v>
      </c>
      <c r="CN206" s="168"/>
      <c r="CO206" s="81"/>
      <c r="CP206" s="192"/>
      <c r="CQ206" s="192"/>
      <c r="CR206" s="169"/>
      <c r="CT206" s="264"/>
      <c r="CU206" s="101"/>
    </row>
    <row r="207" spans="1:99" s="1" customFormat="1" ht="13.8" hidden="1" thickBot="1" x14ac:dyDescent="0.3">
      <c r="A207" s="100"/>
      <c r="B207" s="76" t="str">
        <f t="shared" si="6"/>
        <v/>
      </c>
      <c r="C207" s="77"/>
      <c r="D207" s="83"/>
      <c r="E207" s="83"/>
      <c r="F207" s="83"/>
      <c r="G207" s="83"/>
      <c r="H207" s="76"/>
      <c r="I207" s="76"/>
      <c r="J207" s="156"/>
      <c r="K207" s="156"/>
      <c r="L207" s="156"/>
      <c r="M207" s="157"/>
      <c r="N207" s="156"/>
      <c r="O207" s="158"/>
      <c r="P207" s="159"/>
      <c r="Q207" s="157"/>
      <c r="R207" s="157"/>
      <c r="S207" s="159"/>
      <c r="T207" s="159"/>
      <c r="U207" s="159"/>
      <c r="V207" s="160"/>
      <c r="W207" s="160"/>
      <c r="X207" s="161"/>
      <c r="Y207" s="162"/>
      <c r="Z207" s="162"/>
      <c r="AA207" s="159"/>
      <c r="AB207" s="159"/>
      <c r="AC207" s="157"/>
      <c r="AD207" s="157"/>
      <c r="AE207" s="161"/>
      <c r="AF207" s="102">
        <v>4</v>
      </c>
      <c r="AG207" s="103"/>
      <c r="AH207" s="104"/>
      <c r="AI207" s="107"/>
      <c r="AJ207" s="106"/>
      <c r="AK207" s="107"/>
      <c r="AL207" s="107"/>
      <c r="AM207" s="107"/>
      <c r="AN207" s="107"/>
      <c r="AO207" s="170">
        <f>IF(AN207&lt;AK207,(AN207+1)-AK207,AN207-AK207)</f>
        <v>0</v>
      </c>
      <c r="AP207" s="170">
        <f>IF(AM207&lt;AL207,(AM207+1)-AL207,AM207-AL207)</f>
        <v>0</v>
      </c>
      <c r="AQ207" s="171" t="str">
        <f>IF(AP207&lt;&gt;0,1,"")</f>
        <v/>
      </c>
      <c r="AR207" s="110" t="str">
        <f>IF(AK207&lt;&gt;0,AK207-(6/24)+1440,"")</f>
        <v/>
      </c>
      <c r="AS207" s="111"/>
      <c r="AT207" s="112"/>
      <c r="AU207" s="112"/>
      <c r="AV207" s="111"/>
      <c r="AW207" s="111"/>
      <c r="AX207" s="113"/>
      <c r="AY207" s="112">
        <f>AX207*0.0004536</f>
        <v>0</v>
      </c>
      <c r="AZ207" s="111"/>
      <c r="BA207" s="115"/>
      <c r="BB207" s="115"/>
      <c r="BC207" s="102"/>
      <c r="BD207" s="116"/>
      <c r="BE207" s="116"/>
      <c r="BF207" s="116"/>
      <c r="BG207" s="116"/>
      <c r="BH207" s="117"/>
      <c r="BI207" s="117"/>
      <c r="BJ207" s="117"/>
      <c r="BK207" s="118"/>
      <c r="BL207" s="119"/>
      <c r="BM207" s="119"/>
      <c r="BN207" s="119"/>
      <c r="BO207" s="120"/>
      <c r="BP207" s="121"/>
      <c r="BQ207" s="120"/>
      <c r="BR207" s="122"/>
      <c r="BS207" s="122"/>
      <c r="BT207" s="122"/>
      <c r="BU207" s="122"/>
      <c r="BV207" s="122"/>
      <c r="BW207" s="122"/>
      <c r="BX207" s="122"/>
      <c r="BY207" s="122"/>
      <c r="BZ207" s="122"/>
      <c r="CA207" s="122"/>
      <c r="CB207" s="122"/>
      <c r="CC207" s="122"/>
      <c r="CD207" s="213"/>
      <c r="CE207" s="122"/>
      <c r="CF207" s="172">
        <f>((CE207)*0.8)/1000</f>
        <v>0</v>
      </c>
      <c r="CG207" s="122"/>
      <c r="CH207" s="172">
        <f>(((CG207*3.8)*(0.8))/1000)</f>
        <v>0</v>
      </c>
      <c r="CI207" s="173" t="str">
        <f>IF(A207="","",IF(CF207=0,CH207,CF207))</f>
        <v/>
      </c>
      <c r="CJ207" s="173" t="str">
        <f>IF(A207="","",(CK207/$AY$4))</f>
        <v/>
      </c>
      <c r="CK207" s="173" t="str">
        <f>IF(A207="","",IF(CE207="",(CG207*$AY$4),CE207))</f>
        <v/>
      </c>
      <c r="CL207" s="123"/>
      <c r="CM207" s="172">
        <f>AV207-AW207</f>
        <v>0</v>
      </c>
      <c r="CN207" s="122"/>
      <c r="CO207" s="202"/>
      <c r="CP207" s="203"/>
      <c r="CQ207" s="203"/>
      <c r="CR207" s="204"/>
      <c r="CT207" s="265"/>
      <c r="CU207" s="76"/>
    </row>
    <row r="208" spans="1:99" s="1" customFormat="1" ht="13.8" hidden="1" thickBot="1" x14ac:dyDescent="0.3">
      <c r="A208" s="124"/>
      <c r="B208" s="125" t="str">
        <f t="shared" si="6"/>
        <v/>
      </c>
      <c r="C208" s="126"/>
      <c r="D208" s="127"/>
      <c r="E208" s="127"/>
      <c r="F208" s="127"/>
      <c r="G208" s="127"/>
      <c r="H208" s="127"/>
      <c r="I208" s="128"/>
      <c r="J208" s="174"/>
      <c r="K208" s="174"/>
      <c r="L208" s="174"/>
      <c r="M208" s="175"/>
      <c r="N208" s="174"/>
      <c r="O208" s="176"/>
      <c r="P208" s="177"/>
      <c r="Q208" s="175"/>
      <c r="R208" s="175"/>
      <c r="S208" s="177"/>
      <c r="T208" s="177"/>
      <c r="U208" s="177"/>
      <c r="V208" s="178"/>
      <c r="W208" s="178"/>
      <c r="X208" s="179"/>
      <c r="Y208" s="180"/>
      <c r="Z208" s="180"/>
      <c r="AA208" s="177"/>
      <c r="AB208" s="177"/>
      <c r="AC208" s="175"/>
      <c r="AD208" s="175"/>
      <c r="AE208" s="181"/>
      <c r="AF208" s="238" t="s">
        <v>141</v>
      </c>
      <c r="AG208" s="239"/>
      <c r="AH208" s="182"/>
      <c r="AI208" s="132"/>
      <c r="AJ208" s="132"/>
      <c r="AK208" s="132"/>
      <c r="AL208" s="132"/>
      <c r="AM208" s="132"/>
      <c r="AN208" s="133"/>
      <c r="AO208" s="133">
        <f>SUM(AO204:AO207)</f>
        <v>0.19791666666666671</v>
      </c>
      <c r="AP208" s="133">
        <f>SUM(AP204:AP207)</f>
        <v>0.15277777777777785</v>
      </c>
      <c r="AQ208" s="134">
        <f>SUM(AQ204:AQ207)</f>
        <v>2</v>
      </c>
      <c r="AR208" s="134"/>
      <c r="AS208" s="135"/>
      <c r="AT208" s="135"/>
      <c r="AU208" s="135"/>
      <c r="AV208" s="135"/>
      <c r="AW208" s="135"/>
      <c r="AX208" s="136"/>
      <c r="AY208" s="135"/>
      <c r="AZ208" s="183"/>
      <c r="BA208" s="184"/>
      <c r="BB208" s="184"/>
      <c r="BC208" s="185"/>
      <c r="BD208" s="185"/>
      <c r="BE208" s="185"/>
      <c r="BF208" s="186"/>
      <c r="BG208" s="186"/>
      <c r="BH208" s="186"/>
      <c r="BI208" s="186"/>
      <c r="BJ208" s="186"/>
      <c r="BK208" s="187"/>
      <c r="BL208" s="187"/>
      <c r="BM208" s="187"/>
      <c r="BN208" s="187"/>
      <c r="BO208" s="188"/>
      <c r="BP208" s="188"/>
      <c r="BQ208" s="188"/>
      <c r="BR208" s="189"/>
      <c r="BS208" s="189"/>
      <c r="BT208" s="189"/>
      <c r="BU208" s="189"/>
      <c r="BV208" s="189"/>
      <c r="BW208" s="189"/>
      <c r="BX208" s="189"/>
      <c r="BY208" s="189"/>
      <c r="BZ208" s="189"/>
      <c r="CA208" s="189"/>
      <c r="CB208" s="189"/>
      <c r="CC208" s="189"/>
      <c r="CD208" s="214"/>
      <c r="CE208" s="132"/>
      <c r="CF208" s="135"/>
      <c r="CG208" s="132"/>
      <c r="CH208" s="135">
        <f>SUM(CH204:CH207)</f>
        <v>18.62</v>
      </c>
      <c r="CI208" s="190">
        <f>SUM(CI204:CI207)</f>
        <v>21.504800000000003</v>
      </c>
      <c r="CJ208" s="190">
        <f>SUM(CJ204:CJ207)</f>
        <v>7073.9286932563627</v>
      </c>
      <c r="CK208" s="190">
        <f>SUM(CK204:CK207)</f>
        <v>26881.458058083012</v>
      </c>
      <c r="CL208" s="191"/>
      <c r="CM208" s="135">
        <f>SUM(CM204:CM207)</f>
        <v>18</v>
      </c>
      <c r="CN208" s="132"/>
      <c r="CO208" s="132"/>
      <c r="CP208" s="132"/>
      <c r="CQ208" s="132"/>
      <c r="CR208" s="141"/>
      <c r="CT208" s="214"/>
      <c r="CU208" s="214"/>
    </row>
    <row r="209" spans="1:99" s="1" customFormat="1" x14ac:dyDescent="0.25">
      <c r="A209" s="100">
        <v>7765</v>
      </c>
      <c r="B209" s="51" t="str">
        <f t="shared" si="6"/>
        <v>7765-1300-1</v>
      </c>
      <c r="C209" s="52">
        <v>55</v>
      </c>
      <c r="D209" s="83" t="s">
        <v>240</v>
      </c>
      <c r="E209" s="83" t="s">
        <v>498</v>
      </c>
      <c r="F209" s="83" t="s">
        <v>592</v>
      </c>
      <c r="G209" s="83" t="s">
        <v>271</v>
      </c>
      <c r="H209" s="53" t="s">
        <v>220</v>
      </c>
      <c r="I209" s="70" t="s">
        <v>223</v>
      </c>
      <c r="J209" s="142"/>
      <c r="K209" s="142"/>
      <c r="L209" s="142"/>
      <c r="M209" s="143"/>
      <c r="N209" s="142"/>
      <c r="O209" s="144"/>
      <c r="P209" s="145"/>
      <c r="Q209" s="143"/>
      <c r="R209" s="143"/>
      <c r="S209" s="145"/>
      <c r="T209" s="145"/>
      <c r="U209" s="145"/>
      <c r="V209" s="146"/>
      <c r="W209" s="146"/>
      <c r="X209" s="147"/>
      <c r="Y209" s="146"/>
      <c r="Z209" s="146"/>
      <c r="AA209" s="145"/>
      <c r="AB209" s="145"/>
      <c r="AC209" s="143"/>
      <c r="AD209" s="143"/>
      <c r="AE209" s="147"/>
      <c r="AF209" s="56">
        <v>1</v>
      </c>
      <c r="AG209" s="81">
        <v>44338</v>
      </c>
      <c r="AH209" s="148" t="s">
        <v>372</v>
      </c>
      <c r="AI209" s="53" t="s">
        <v>209</v>
      </c>
      <c r="AJ209" s="53" t="s">
        <v>244</v>
      </c>
      <c r="AK209" s="149">
        <v>0.16666666666666666</v>
      </c>
      <c r="AL209" s="84">
        <v>0.18402777777777779</v>
      </c>
      <c r="AM209" s="84">
        <v>0.33333333333333331</v>
      </c>
      <c r="AN209" s="149">
        <v>0.34722222222222227</v>
      </c>
      <c r="AO209" s="150">
        <f>IF(AN209&lt;AK209,(AN209+1)-AK209,AN209-AK209)</f>
        <v>0.18055555555555561</v>
      </c>
      <c r="AP209" s="150">
        <f>IF(AM209&lt;AL209,(AM209+1)-AL209,AM209-AL209)</f>
        <v>0.14930555555555552</v>
      </c>
      <c r="AQ209" s="151">
        <f>IF(AP209&lt;&gt;0,1,"")</f>
        <v>1</v>
      </c>
      <c r="AR209" s="63">
        <f>IF(AK209&lt;&gt;0,AK209-(6/24)+1440,"")</f>
        <v>1439.9166666666667</v>
      </c>
      <c r="AS209" s="66">
        <v>17.2</v>
      </c>
      <c r="AT209" s="152"/>
      <c r="AU209" s="152"/>
      <c r="AV209" s="66">
        <v>25</v>
      </c>
      <c r="AW209" s="88">
        <v>8.5</v>
      </c>
      <c r="AX209" s="51">
        <v>76562</v>
      </c>
      <c r="AY209" s="65">
        <f>AX209*0.0004536</f>
        <v>34.728523200000005</v>
      </c>
      <c r="AZ209" s="66"/>
      <c r="BA209" s="68"/>
      <c r="BB209" s="68"/>
      <c r="BC209" s="69"/>
      <c r="BD209" s="70"/>
      <c r="BE209" s="70"/>
      <c r="BF209" s="70"/>
      <c r="BG209" s="70"/>
      <c r="BH209" s="71"/>
      <c r="BI209" s="71"/>
      <c r="BJ209" s="71"/>
      <c r="BK209" s="72"/>
      <c r="BL209" s="73"/>
      <c r="BM209" s="73"/>
      <c r="BN209" s="73"/>
      <c r="BO209" s="74"/>
      <c r="BP209" s="75"/>
      <c r="BQ209" s="74"/>
      <c r="BR209" s="51"/>
      <c r="BS209" s="51"/>
      <c r="BT209" s="51"/>
      <c r="BU209" s="51"/>
      <c r="BV209" s="51"/>
      <c r="BW209" s="51"/>
      <c r="BX209" s="51"/>
      <c r="BY209" s="51"/>
      <c r="BZ209" s="51"/>
      <c r="CA209" s="51"/>
      <c r="CB209" s="51"/>
      <c r="CC209" s="51"/>
      <c r="CD209" s="215">
        <v>34.801000000000002</v>
      </c>
      <c r="CE209" s="51">
        <v>21494</v>
      </c>
      <c r="CF209" s="153">
        <f>((CE209)*0.8)/1000</f>
        <v>17.1952</v>
      </c>
      <c r="CG209" s="51"/>
      <c r="CH209" s="153">
        <f>(((CG209*3.8)*(0.8))/1000)</f>
        <v>0</v>
      </c>
      <c r="CI209" s="154">
        <f>IF(A209="","",IF(CF209=0,CH209,CF209))</f>
        <v>17.1952</v>
      </c>
      <c r="CJ209" s="154">
        <f>IF(A209="","",(CK209/$AY$4))</f>
        <v>5656.2044738913673</v>
      </c>
      <c r="CK209" s="154">
        <f>IF(A209="","",IF(CE209="",(CG209*$AY$4),CE209))</f>
        <v>21494</v>
      </c>
      <c r="CL209" s="242">
        <f>CI209-AS209</f>
        <v>-4.7999999999994714E-3</v>
      </c>
      <c r="CM209" s="153">
        <f>AV209-AW209</f>
        <v>16.5</v>
      </c>
      <c r="CN209" s="155" t="s">
        <v>142</v>
      </c>
      <c r="CO209" s="199">
        <v>44337</v>
      </c>
      <c r="CP209" s="200">
        <v>0.93402777777777779</v>
      </c>
      <c r="CQ209" s="200">
        <v>0.95833333333333337</v>
      </c>
      <c r="CR209" s="201" t="s">
        <v>523</v>
      </c>
      <c r="CT209" s="263" t="s">
        <v>697</v>
      </c>
      <c r="CU209" s="228"/>
    </row>
    <row r="210" spans="1:99" s="1" customFormat="1" x14ac:dyDescent="0.25">
      <c r="A210" s="100">
        <v>7765</v>
      </c>
      <c r="B210" s="76" t="str">
        <f t="shared" si="6"/>
        <v>7765-301-2</v>
      </c>
      <c r="C210" s="77">
        <v>55</v>
      </c>
      <c r="D210" s="83" t="s">
        <v>240</v>
      </c>
      <c r="E210" s="83" t="s">
        <v>498</v>
      </c>
      <c r="F210" s="83" t="s">
        <v>592</v>
      </c>
      <c r="G210" s="83" t="s">
        <v>271</v>
      </c>
      <c r="H210" s="76" t="s">
        <v>220</v>
      </c>
      <c r="I210" s="76" t="s">
        <v>223</v>
      </c>
      <c r="J210" s="156"/>
      <c r="K210" s="156"/>
      <c r="L210" s="156"/>
      <c r="M210" s="157"/>
      <c r="N210" s="156"/>
      <c r="O210" s="158"/>
      <c r="P210" s="159"/>
      <c r="Q210" s="157"/>
      <c r="R210" s="157"/>
      <c r="S210" s="159"/>
      <c r="T210" s="159"/>
      <c r="U210" s="159"/>
      <c r="V210" s="160"/>
      <c r="W210" s="160"/>
      <c r="X210" s="161"/>
      <c r="Y210" s="162"/>
      <c r="Z210" s="162"/>
      <c r="AA210" s="159"/>
      <c r="AB210" s="159"/>
      <c r="AC210" s="157"/>
      <c r="AD210" s="157"/>
      <c r="AE210" s="161"/>
      <c r="AF210" s="80">
        <v>2</v>
      </c>
      <c r="AG210" s="81">
        <v>44338</v>
      </c>
      <c r="AH210" s="82" t="s">
        <v>329</v>
      </c>
      <c r="AI210" s="83" t="s">
        <v>244</v>
      </c>
      <c r="AJ210" s="83" t="s">
        <v>330</v>
      </c>
      <c r="AK210" s="84">
        <v>0.39583333333333331</v>
      </c>
      <c r="AL210" s="84">
        <v>0.41319444444444442</v>
      </c>
      <c r="AM210" s="84">
        <v>0.52083333333333337</v>
      </c>
      <c r="AN210" s="84">
        <v>0.52777777777777779</v>
      </c>
      <c r="AO210" s="163">
        <f>IF(AN210&lt;AK210,(AN210+1)-AK210,AN210-AK210)</f>
        <v>0.13194444444444448</v>
      </c>
      <c r="AP210" s="163">
        <f>IF(AM210&lt;AL210,(AM210+1)-AL210,AM210-AL210)</f>
        <v>0.10763888888888895</v>
      </c>
      <c r="AQ210" s="164">
        <f>IF(AP210&lt;&gt;0,1,"")</f>
        <v>1</v>
      </c>
      <c r="AR210" s="87">
        <f>IF(AK210&lt;&gt;0,AK210-(6/24)+1440,"")</f>
        <v>1440.1458333333333</v>
      </c>
      <c r="AS210" s="254">
        <v>14.39</v>
      </c>
      <c r="AT210" s="165"/>
      <c r="AU210" s="165"/>
      <c r="AV210" s="88">
        <v>22</v>
      </c>
      <c r="AW210" s="88">
        <v>8.9</v>
      </c>
      <c r="AX210" s="90" t="s">
        <v>452</v>
      </c>
      <c r="AY210" s="89">
        <f>AX210*0.0004536</f>
        <v>43.409520000000001</v>
      </c>
      <c r="AZ210" s="88"/>
      <c r="BA210" s="92"/>
      <c r="BB210" s="92"/>
      <c r="BC210" s="80"/>
      <c r="BD210" s="93"/>
      <c r="BE210" s="93"/>
      <c r="BF210" s="93"/>
      <c r="BG210" s="93"/>
      <c r="BH210" s="94"/>
      <c r="BI210" s="94"/>
      <c r="BJ210" s="94"/>
      <c r="BK210" s="95"/>
      <c r="BL210" s="96"/>
      <c r="BM210" s="96"/>
      <c r="BN210" s="96"/>
      <c r="BO210" s="97"/>
      <c r="BP210" s="98"/>
      <c r="BQ210" s="97"/>
      <c r="BR210" s="76"/>
      <c r="BS210" s="76"/>
      <c r="BT210" s="76"/>
      <c r="BU210" s="76"/>
      <c r="BV210" s="76"/>
      <c r="BW210" s="76"/>
      <c r="BX210" s="76"/>
      <c r="BY210" s="76"/>
      <c r="BZ210" s="76"/>
      <c r="CA210" s="76"/>
      <c r="CB210" s="76"/>
      <c r="CC210" s="76"/>
      <c r="CD210" s="212">
        <v>41.427</v>
      </c>
      <c r="CE210" s="76"/>
      <c r="CF210" s="166">
        <f>((CE210)*0.8)/1000</f>
        <v>0</v>
      </c>
      <c r="CG210" s="76">
        <v>4732</v>
      </c>
      <c r="CH210" s="166">
        <f>(((CG210*3.8)*(0.8))/1000)</f>
        <v>14.385279999999998</v>
      </c>
      <c r="CI210" s="167">
        <f>IF(A210="","",IF(CF210=0,CH210,CF210))</f>
        <v>14.385279999999998</v>
      </c>
      <c r="CJ210" s="167">
        <f>IF(A210="","",(CK210/$AY$4))</f>
        <v>4732</v>
      </c>
      <c r="CK210" s="167">
        <f>IF(A210="","",IF(CE210="",(CG210*$AY$4),CE210))</f>
        <v>17981.953882587561</v>
      </c>
      <c r="CL210" s="255">
        <f>CI210-AS210</f>
        <v>-4.7200000000025E-3</v>
      </c>
      <c r="CM210" s="166">
        <f>AV210-AW210</f>
        <v>13.1</v>
      </c>
      <c r="CN210" s="168"/>
      <c r="CO210" s="81"/>
      <c r="CP210" s="192"/>
      <c r="CQ210" s="192"/>
      <c r="CR210" s="169"/>
      <c r="CT210" s="264" t="s">
        <v>697</v>
      </c>
      <c r="CU210" s="76"/>
    </row>
    <row r="211" spans="1:99" s="1" customFormat="1" ht="13.8" thickBot="1" x14ac:dyDescent="0.3">
      <c r="A211" s="100">
        <v>7765</v>
      </c>
      <c r="B211" s="76" t="str">
        <f t="shared" si="6"/>
        <v>7765-301-3</v>
      </c>
      <c r="C211" s="77">
        <v>55</v>
      </c>
      <c r="D211" s="83" t="s">
        <v>240</v>
      </c>
      <c r="E211" s="83" t="s">
        <v>498</v>
      </c>
      <c r="F211" s="83" t="s">
        <v>592</v>
      </c>
      <c r="G211" s="83" t="s">
        <v>271</v>
      </c>
      <c r="H211" s="76" t="s">
        <v>220</v>
      </c>
      <c r="I211" s="76" t="s">
        <v>223</v>
      </c>
      <c r="J211" s="156"/>
      <c r="K211" s="156"/>
      <c r="L211" s="156"/>
      <c r="M211" s="157"/>
      <c r="N211" s="156"/>
      <c r="O211" s="158"/>
      <c r="P211" s="159"/>
      <c r="Q211" s="157"/>
      <c r="R211" s="157"/>
      <c r="S211" s="159"/>
      <c r="T211" s="159"/>
      <c r="U211" s="159"/>
      <c r="V211" s="160"/>
      <c r="W211" s="160"/>
      <c r="X211" s="161"/>
      <c r="Y211" s="162"/>
      <c r="Z211" s="162"/>
      <c r="AA211" s="159"/>
      <c r="AB211" s="159"/>
      <c r="AC211" s="157"/>
      <c r="AD211" s="157"/>
      <c r="AE211" s="161"/>
      <c r="AF211" s="80">
        <v>3</v>
      </c>
      <c r="AG211" s="81">
        <v>44338</v>
      </c>
      <c r="AH211" s="82" t="s">
        <v>329</v>
      </c>
      <c r="AI211" s="83" t="s">
        <v>330</v>
      </c>
      <c r="AJ211" s="83" t="s">
        <v>209</v>
      </c>
      <c r="AK211" s="84">
        <v>0.5625</v>
      </c>
      <c r="AL211" s="84">
        <v>0.58333333333333337</v>
      </c>
      <c r="AM211" s="84">
        <v>0.62152777777777779</v>
      </c>
      <c r="AN211" s="84">
        <v>0.625</v>
      </c>
      <c r="AO211" s="243">
        <f>IF(AN211&lt;AK211,(AN211+1)-AK211,AN211-AK211)</f>
        <v>6.25E-2</v>
      </c>
      <c r="AP211" s="163">
        <f>IF(AM211&lt;AL211,(AM211+1)-AL211,AM211-AL211)</f>
        <v>3.819444444444442E-2</v>
      </c>
      <c r="AQ211" s="164">
        <f>IF(AP211&lt;&gt;0,1,"")</f>
        <v>1</v>
      </c>
      <c r="AR211" s="87">
        <f>IF(AK211&lt;&gt;0,AK211-(6/24)+1440,"")</f>
        <v>1440.3125</v>
      </c>
      <c r="AS211" s="254">
        <v>3.1</v>
      </c>
      <c r="AT211" s="89"/>
      <c r="AU211" s="89"/>
      <c r="AV211" s="254">
        <v>12</v>
      </c>
      <c r="AW211" s="88">
        <v>7.4</v>
      </c>
      <c r="AX211" s="90" t="s">
        <v>593</v>
      </c>
      <c r="AY211" s="89">
        <f>AX211*0.0004536</f>
        <v>35.635723200000001</v>
      </c>
      <c r="AZ211" s="88"/>
      <c r="BA211" s="92"/>
      <c r="BB211" s="92"/>
      <c r="BC211" s="80"/>
      <c r="BD211" s="93"/>
      <c r="BE211" s="93"/>
      <c r="BF211" s="93"/>
      <c r="BG211" s="93"/>
      <c r="BH211" s="94"/>
      <c r="BI211" s="94"/>
      <c r="BJ211" s="94"/>
      <c r="BK211" s="95"/>
      <c r="BL211" s="96"/>
      <c r="BM211" s="96"/>
      <c r="BN211" s="96"/>
      <c r="BO211" s="97"/>
      <c r="BP211" s="98"/>
      <c r="BQ211" s="97"/>
      <c r="BR211" s="76"/>
      <c r="BS211" s="76"/>
      <c r="BT211" s="76"/>
      <c r="BU211" s="76"/>
      <c r="BV211" s="76"/>
      <c r="BW211" s="76"/>
      <c r="BX211" s="76"/>
      <c r="BY211" s="76"/>
      <c r="BZ211" s="76"/>
      <c r="CA211" s="76"/>
      <c r="CB211" s="76"/>
      <c r="CC211" s="76"/>
      <c r="CD211" s="212">
        <v>35.703000000000003</v>
      </c>
      <c r="CE211" s="76">
        <v>4436</v>
      </c>
      <c r="CF211" s="166">
        <f>((CE211)*0.8)/1000</f>
        <v>3.5488000000000004</v>
      </c>
      <c r="CG211" s="76"/>
      <c r="CH211" s="166">
        <f>(((CG211*3.8)*(0.8))/1000)</f>
        <v>0</v>
      </c>
      <c r="CI211" s="167">
        <f>IF(A211="","",IF(CF211=0,CH211,CF211))</f>
        <v>3.5488000000000004</v>
      </c>
      <c r="CJ211" s="167">
        <f>IF(A211="","",(CK211/$AY$4))</f>
        <v>1167.3454473891368</v>
      </c>
      <c r="CK211" s="167">
        <f>IF(A211="","",IF(CE211="",(CG211*$AY$4),CE211))</f>
        <v>4436</v>
      </c>
      <c r="CL211" s="255">
        <f>CI211-AS211</f>
        <v>0.44880000000000031</v>
      </c>
      <c r="CM211" s="166">
        <f>AV211-AW211</f>
        <v>4.5999999999999996</v>
      </c>
      <c r="CN211" s="168"/>
      <c r="CO211" s="81">
        <v>44338</v>
      </c>
      <c r="CP211" s="192">
        <v>0.41666666666666669</v>
      </c>
      <c r="CQ211" s="192">
        <v>0.44444444444444442</v>
      </c>
      <c r="CR211" s="169" t="s">
        <v>522</v>
      </c>
      <c r="CT211" s="264" t="s">
        <v>697</v>
      </c>
      <c r="CU211" s="101"/>
    </row>
    <row r="212" spans="1:99" s="1" customFormat="1" ht="13.8" hidden="1" thickBot="1" x14ac:dyDescent="0.3">
      <c r="A212" s="100"/>
      <c r="B212" s="76" t="str">
        <f t="shared" si="6"/>
        <v/>
      </c>
      <c r="C212" s="77"/>
      <c r="D212" s="83"/>
      <c r="E212" s="83"/>
      <c r="F212" s="83"/>
      <c r="G212" s="83"/>
      <c r="H212" s="76"/>
      <c r="I212" s="76"/>
      <c r="J212" s="156"/>
      <c r="K212" s="156"/>
      <c r="L212" s="156"/>
      <c r="M212" s="157"/>
      <c r="N212" s="156"/>
      <c r="O212" s="158"/>
      <c r="P212" s="159"/>
      <c r="Q212" s="157"/>
      <c r="R212" s="157"/>
      <c r="S212" s="159"/>
      <c r="T212" s="159"/>
      <c r="U212" s="159"/>
      <c r="V212" s="160"/>
      <c r="W212" s="160"/>
      <c r="X212" s="161"/>
      <c r="Y212" s="162"/>
      <c r="Z212" s="162"/>
      <c r="AA212" s="159"/>
      <c r="AB212" s="159"/>
      <c r="AC212" s="157"/>
      <c r="AD212" s="157"/>
      <c r="AE212" s="161"/>
      <c r="AF212" s="102">
        <v>4</v>
      </c>
      <c r="AG212" s="103"/>
      <c r="AH212" s="104"/>
      <c r="AI212" s="107"/>
      <c r="AJ212" s="106"/>
      <c r="AK212" s="107"/>
      <c r="AL212" s="107"/>
      <c r="AM212" s="107"/>
      <c r="AN212" s="107"/>
      <c r="AO212" s="170">
        <f>IF(AN212&lt;AK212,(AN212+1)-AK212,AN212-AK212)</f>
        <v>0</v>
      </c>
      <c r="AP212" s="170">
        <f>IF(AM212&lt;AL212,(AM212+1)-AL212,AM212-AL212)</f>
        <v>0</v>
      </c>
      <c r="AQ212" s="171" t="str">
        <f>IF(AP212&lt;&gt;0,1,"")</f>
        <v/>
      </c>
      <c r="AR212" s="110" t="str">
        <f>IF(AK212&lt;&gt;0,AK212-(6/24)+1440,"")</f>
        <v/>
      </c>
      <c r="AS212" s="111"/>
      <c r="AT212" s="112"/>
      <c r="AU212" s="112"/>
      <c r="AV212" s="111"/>
      <c r="AW212" s="111"/>
      <c r="AX212" s="113"/>
      <c r="AY212" s="112">
        <f>AX212*0.0004536</f>
        <v>0</v>
      </c>
      <c r="AZ212" s="111"/>
      <c r="BA212" s="115"/>
      <c r="BB212" s="115"/>
      <c r="BC212" s="102"/>
      <c r="BD212" s="116"/>
      <c r="BE212" s="116"/>
      <c r="BF212" s="116"/>
      <c r="BG212" s="116"/>
      <c r="BH212" s="117"/>
      <c r="BI212" s="117"/>
      <c r="BJ212" s="117"/>
      <c r="BK212" s="118"/>
      <c r="BL212" s="119"/>
      <c r="BM212" s="119"/>
      <c r="BN212" s="119"/>
      <c r="BO212" s="120"/>
      <c r="BP212" s="121"/>
      <c r="BQ212" s="120"/>
      <c r="BR212" s="122"/>
      <c r="BS212" s="122"/>
      <c r="BT212" s="122"/>
      <c r="BU212" s="122"/>
      <c r="BV212" s="122"/>
      <c r="BW212" s="122"/>
      <c r="BX212" s="122"/>
      <c r="BY212" s="122"/>
      <c r="BZ212" s="122"/>
      <c r="CA212" s="122"/>
      <c r="CB212" s="122"/>
      <c r="CC212" s="122"/>
      <c r="CD212" s="213"/>
      <c r="CE212" s="122"/>
      <c r="CF212" s="172">
        <f>((CE212)*0.8)/1000</f>
        <v>0</v>
      </c>
      <c r="CG212" s="122"/>
      <c r="CH212" s="172">
        <f>(((CG212*3.8)*(0.8))/1000)</f>
        <v>0</v>
      </c>
      <c r="CI212" s="173" t="str">
        <f>IF(A212="","",IF(CF212=0,CH212,CF212))</f>
        <v/>
      </c>
      <c r="CJ212" s="173" t="str">
        <f>IF(A212="","",(CK212/$AY$4))</f>
        <v/>
      </c>
      <c r="CK212" s="173" t="str">
        <f>IF(A212="","",IF(CE212="",(CG212*$AY$4),CE212))</f>
        <v/>
      </c>
      <c r="CL212" s="123"/>
      <c r="CM212" s="172">
        <f>AV212-AW212</f>
        <v>0</v>
      </c>
      <c r="CN212" s="122"/>
      <c r="CO212" s="202"/>
      <c r="CP212" s="203"/>
      <c r="CQ212" s="203"/>
      <c r="CR212" s="204"/>
      <c r="CT212" s="265"/>
      <c r="CU212" s="76"/>
    </row>
    <row r="213" spans="1:99" s="1" customFormat="1" ht="13.8" hidden="1" thickBot="1" x14ac:dyDescent="0.3">
      <c r="A213" s="124"/>
      <c r="B213" s="125" t="str">
        <f t="shared" si="6"/>
        <v/>
      </c>
      <c r="C213" s="126"/>
      <c r="D213" s="127"/>
      <c r="E213" s="127"/>
      <c r="F213" s="127"/>
      <c r="G213" s="127"/>
      <c r="H213" s="127"/>
      <c r="I213" s="128"/>
      <c r="J213" s="174"/>
      <c r="K213" s="174"/>
      <c r="L213" s="174"/>
      <c r="M213" s="175"/>
      <c r="N213" s="174"/>
      <c r="O213" s="176"/>
      <c r="P213" s="177"/>
      <c r="Q213" s="175"/>
      <c r="R213" s="175"/>
      <c r="S213" s="177"/>
      <c r="T213" s="177"/>
      <c r="U213" s="177"/>
      <c r="V213" s="178"/>
      <c r="W213" s="178"/>
      <c r="X213" s="179"/>
      <c r="Y213" s="180"/>
      <c r="Z213" s="180"/>
      <c r="AA213" s="177"/>
      <c r="AB213" s="177"/>
      <c r="AC213" s="175"/>
      <c r="AD213" s="175"/>
      <c r="AE213" s="181"/>
      <c r="AF213" s="238" t="s">
        <v>141</v>
      </c>
      <c r="AG213" s="239"/>
      <c r="AH213" s="182"/>
      <c r="AI213" s="132"/>
      <c r="AJ213" s="132"/>
      <c r="AK213" s="132"/>
      <c r="AL213" s="132"/>
      <c r="AM213" s="132"/>
      <c r="AN213" s="133"/>
      <c r="AO213" s="133">
        <f>SUM(AO209:AO212)</f>
        <v>0.37500000000000011</v>
      </c>
      <c r="AP213" s="133">
        <f>SUM(AP209:AP212)</f>
        <v>0.2951388888888889</v>
      </c>
      <c r="AQ213" s="134">
        <f>SUM(AQ209:AQ212)</f>
        <v>3</v>
      </c>
      <c r="AR213" s="134"/>
      <c r="AS213" s="135"/>
      <c r="AT213" s="135"/>
      <c r="AU213" s="135"/>
      <c r="AV213" s="135"/>
      <c r="AW213" s="135"/>
      <c r="AX213" s="136"/>
      <c r="AY213" s="135"/>
      <c r="AZ213" s="183"/>
      <c r="BA213" s="184"/>
      <c r="BB213" s="184"/>
      <c r="BC213" s="185"/>
      <c r="BD213" s="185"/>
      <c r="BE213" s="185"/>
      <c r="BF213" s="186"/>
      <c r="BG213" s="186"/>
      <c r="BH213" s="186"/>
      <c r="BI213" s="186"/>
      <c r="BJ213" s="186"/>
      <c r="BK213" s="187"/>
      <c r="BL213" s="187"/>
      <c r="BM213" s="187"/>
      <c r="BN213" s="187"/>
      <c r="BO213" s="188"/>
      <c r="BP213" s="188"/>
      <c r="BQ213" s="188"/>
      <c r="BR213" s="189"/>
      <c r="BS213" s="189"/>
      <c r="BT213" s="189"/>
      <c r="BU213" s="189"/>
      <c r="BV213" s="189"/>
      <c r="BW213" s="189"/>
      <c r="BX213" s="189"/>
      <c r="BY213" s="189"/>
      <c r="BZ213" s="189"/>
      <c r="CA213" s="189"/>
      <c r="CB213" s="189"/>
      <c r="CC213" s="189"/>
      <c r="CD213" s="214"/>
      <c r="CE213" s="132"/>
      <c r="CF213" s="135"/>
      <c r="CG213" s="132"/>
      <c r="CH213" s="135">
        <f>SUM(CH209:CH212)</f>
        <v>14.385279999999998</v>
      </c>
      <c r="CI213" s="190">
        <f>SUM(CI209:CI212)</f>
        <v>35.129280000000001</v>
      </c>
      <c r="CJ213" s="190">
        <f>SUM(CJ209:CJ212)</f>
        <v>11555.549921280504</v>
      </c>
      <c r="CK213" s="190">
        <f>SUM(CK209:CK212)</f>
        <v>43911.953882587564</v>
      </c>
      <c r="CL213" s="191"/>
      <c r="CM213" s="135">
        <f>SUM(CM209:CM212)</f>
        <v>34.200000000000003</v>
      </c>
      <c r="CN213" s="132"/>
      <c r="CO213" s="132"/>
      <c r="CP213" s="132"/>
      <c r="CQ213" s="132"/>
      <c r="CR213" s="141"/>
      <c r="CT213" s="214"/>
      <c r="CU213" s="214"/>
    </row>
    <row r="214" spans="1:99" s="1" customFormat="1" x14ac:dyDescent="0.25">
      <c r="A214" s="100">
        <v>7766</v>
      </c>
      <c r="B214" s="51" t="str">
        <f t="shared" si="6"/>
        <v>7766-1302-1</v>
      </c>
      <c r="C214" s="52">
        <v>58</v>
      </c>
      <c r="D214" s="83" t="s">
        <v>218</v>
      </c>
      <c r="E214" s="83" t="s">
        <v>529</v>
      </c>
      <c r="F214" s="83"/>
      <c r="G214" s="83"/>
      <c r="H214" s="53"/>
      <c r="I214" s="70"/>
      <c r="J214" s="142"/>
      <c r="K214" s="142"/>
      <c r="L214" s="142"/>
      <c r="M214" s="143"/>
      <c r="N214" s="142"/>
      <c r="O214" s="144"/>
      <c r="P214" s="145"/>
      <c r="Q214" s="143"/>
      <c r="R214" s="143"/>
      <c r="S214" s="145"/>
      <c r="T214" s="145"/>
      <c r="U214" s="145"/>
      <c r="V214" s="146"/>
      <c r="W214" s="146"/>
      <c r="X214" s="147"/>
      <c r="Y214" s="146"/>
      <c r="Z214" s="146"/>
      <c r="AA214" s="145"/>
      <c r="AB214" s="145"/>
      <c r="AC214" s="143"/>
      <c r="AD214" s="143"/>
      <c r="AE214" s="147"/>
      <c r="AF214" s="56">
        <v>1</v>
      </c>
      <c r="AG214" s="81">
        <v>44338</v>
      </c>
      <c r="AH214" s="148" t="s">
        <v>378</v>
      </c>
      <c r="AI214" s="53" t="s">
        <v>209</v>
      </c>
      <c r="AJ214" s="53" t="s">
        <v>244</v>
      </c>
      <c r="AK214" s="149">
        <v>0.67708333333333337</v>
      </c>
      <c r="AL214" s="84">
        <v>0.6958333333333333</v>
      </c>
      <c r="AM214" s="84">
        <v>0.84305555555555556</v>
      </c>
      <c r="AN214" s="149">
        <v>0.85416666666666663</v>
      </c>
      <c r="AO214" s="150">
        <f>IF(AN214&lt;AK214,(AN214+1)-AK214,AN214-AK214)</f>
        <v>0.17708333333333326</v>
      </c>
      <c r="AP214" s="150">
        <f>IF(AM214&lt;AL214,(AM214+1)-AL214,AM214-AL214)</f>
        <v>0.14722222222222225</v>
      </c>
      <c r="AQ214" s="151">
        <f>IF(AP214&lt;&gt;0,1,"")</f>
        <v>1</v>
      </c>
      <c r="AR214" s="63">
        <f>IF(AK214&lt;&gt;0,AK214-(6/24)+1440,"")</f>
        <v>1440.4270833333333</v>
      </c>
      <c r="AS214" s="66">
        <v>17.2</v>
      </c>
      <c r="AT214" s="152"/>
      <c r="AU214" s="152"/>
      <c r="AV214" s="66">
        <v>24</v>
      </c>
      <c r="AW214" s="88">
        <v>7.6</v>
      </c>
      <c r="AX214" s="51">
        <v>75242.2</v>
      </c>
      <c r="AY214" s="65">
        <f>AX214*0.0004536</f>
        <v>34.129861920000003</v>
      </c>
      <c r="AZ214" s="66"/>
      <c r="BA214" s="68"/>
      <c r="BB214" s="68"/>
      <c r="BC214" s="69"/>
      <c r="BD214" s="70"/>
      <c r="BE214" s="70"/>
      <c r="BF214" s="70"/>
      <c r="BG214" s="70"/>
      <c r="BH214" s="71"/>
      <c r="BI214" s="71"/>
      <c r="BJ214" s="71"/>
      <c r="BK214" s="72"/>
      <c r="BL214" s="73"/>
      <c r="BM214" s="73"/>
      <c r="BN214" s="73"/>
      <c r="BO214" s="74"/>
      <c r="BP214" s="75"/>
      <c r="BQ214" s="74"/>
      <c r="BR214" s="51"/>
      <c r="BS214" s="51"/>
      <c r="BT214" s="51"/>
      <c r="BU214" s="51"/>
      <c r="BV214" s="51"/>
      <c r="BW214" s="51"/>
      <c r="BX214" s="51"/>
      <c r="BY214" s="51"/>
      <c r="BZ214" s="51"/>
      <c r="CA214" s="51"/>
      <c r="CB214" s="51"/>
      <c r="CC214" s="51"/>
      <c r="CD214" s="215">
        <v>33.024000000000001</v>
      </c>
      <c r="CE214" s="51">
        <v>21508</v>
      </c>
      <c r="CF214" s="153">
        <f>((CE214)*0.8)/1000</f>
        <v>17.206400000000002</v>
      </c>
      <c r="CG214" s="51"/>
      <c r="CH214" s="153">
        <f>(((CG214*3.8)*(0.8))/1000)</f>
        <v>0</v>
      </c>
      <c r="CI214" s="154">
        <f>IF(A214="","",IF(CF214=0,CH214,CF214))</f>
        <v>17.206400000000002</v>
      </c>
      <c r="CJ214" s="154">
        <f>IF(A214="","",(CK214/$AY$4))</f>
        <v>5659.8886119128838</v>
      </c>
      <c r="CK214" s="154">
        <f>IF(A214="","",IF(CE214="",(CG214*$AY$4),CE214))</f>
        <v>21508</v>
      </c>
      <c r="CL214" s="242">
        <f>CI214-AS214</f>
        <v>6.4000000000028479E-3</v>
      </c>
      <c r="CM214" s="153">
        <f>AV214-AW214</f>
        <v>16.399999999999999</v>
      </c>
      <c r="CN214" s="155" t="s">
        <v>142</v>
      </c>
      <c r="CO214" s="199">
        <v>44338</v>
      </c>
      <c r="CP214" s="200">
        <v>0.44444444444444442</v>
      </c>
      <c r="CQ214" s="200">
        <v>0.46875</v>
      </c>
      <c r="CR214" s="201" t="s">
        <v>523</v>
      </c>
      <c r="CT214" s="263" t="s">
        <v>697</v>
      </c>
      <c r="CU214" s="228"/>
    </row>
    <row r="215" spans="1:99" s="1" customFormat="1" ht="13.8" thickBot="1" x14ac:dyDescent="0.3">
      <c r="A215" s="100">
        <v>7766</v>
      </c>
      <c r="B215" s="76" t="str">
        <f t="shared" si="6"/>
        <v>7766-1303-2</v>
      </c>
      <c r="C215" s="77">
        <v>58</v>
      </c>
      <c r="D215" s="83" t="s">
        <v>218</v>
      </c>
      <c r="E215" s="83" t="s">
        <v>529</v>
      </c>
      <c r="F215" s="83"/>
      <c r="G215" s="83"/>
      <c r="H215" s="76"/>
      <c r="I215" s="76"/>
      <c r="J215" s="156"/>
      <c r="K215" s="156"/>
      <c r="L215" s="156"/>
      <c r="M215" s="157"/>
      <c r="N215" s="156"/>
      <c r="O215" s="158"/>
      <c r="P215" s="159"/>
      <c r="Q215" s="157"/>
      <c r="R215" s="157"/>
      <c r="S215" s="159"/>
      <c r="T215" s="159"/>
      <c r="U215" s="159"/>
      <c r="V215" s="160"/>
      <c r="W215" s="160"/>
      <c r="X215" s="161"/>
      <c r="Y215" s="162"/>
      <c r="Z215" s="162"/>
      <c r="AA215" s="159"/>
      <c r="AB215" s="159"/>
      <c r="AC215" s="157"/>
      <c r="AD215" s="157"/>
      <c r="AE215" s="161"/>
      <c r="AF215" s="80">
        <v>2</v>
      </c>
      <c r="AG215" s="81">
        <v>44338</v>
      </c>
      <c r="AH215" s="82" t="s">
        <v>416</v>
      </c>
      <c r="AI215" s="83" t="s">
        <v>244</v>
      </c>
      <c r="AJ215" s="83" t="s">
        <v>209</v>
      </c>
      <c r="AK215" s="84">
        <v>0.90972222222222221</v>
      </c>
      <c r="AL215" s="84">
        <v>0.9194444444444444</v>
      </c>
      <c r="AM215" s="84">
        <v>4.2361111111111106E-2</v>
      </c>
      <c r="AN215" s="84">
        <v>4.8611111111111112E-2</v>
      </c>
      <c r="AO215" s="163">
        <f>IF(AN215&lt;AK215,(AN215+1)-AK215,AN215-AK215)</f>
        <v>0.13888888888888895</v>
      </c>
      <c r="AP215" s="163">
        <f>IF(AM215&lt;AL215,(AM215+1)-AL215,AM215-AL215)</f>
        <v>0.12291666666666667</v>
      </c>
      <c r="AQ215" s="164">
        <f>IF(AP215&lt;&gt;0,1,"")</f>
        <v>1</v>
      </c>
      <c r="AR215" s="87">
        <f>IF(AK215&lt;&gt;0,AK215-(6/24)+1440,"")</f>
        <v>1440.6597222222222</v>
      </c>
      <c r="AS215" s="88">
        <v>15.6</v>
      </c>
      <c r="AT215" s="165"/>
      <c r="AU215" s="165"/>
      <c r="AV215" s="88">
        <v>22.5</v>
      </c>
      <c r="AW215" s="88">
        <v>8.8000000000000007</v>
      </c>
      <c r="AX215" s="90" t="s">
        <v>594</v>
      </c>
      <c r="AY215" s="89">
        <f>AX215*0.0004536</f>
        <v>31.102898400000001</v>
      </c>
      <c r="AZ215" s="88"/>
      <c r="BA215" s="92"/>
      <c r="BB215" s="92"/>
      <c r="BC215" s="80"/>
      <c r="BD215" s="93"/>
      <c r="BE215" s="93"/>
      <c r="BF215" s="93"/>
      <c r="BG215" s="93"/>
      <c r="BH215" s="94"/>
      <c r="BI215" s="94"/>
      <c r="BJ215" s="94"/>
      <c r="BK215" s="95"/>
      <c r="BL215" s="96"/>
      <c r="BM215" s="96"/>
      <c r="BN215" s="96"/>
      <c r="BO215" s="97"/>
      <c r="BP215" s="98"/>
      <c r="BQ215" s="97"/>
      <c r="BR215" s="76"/>
      <c r="BS215" s="76"/>
      <c r="BT215" s="76"/>
      <c r="BU215" s="76"/>
      <c r="BV215" s="76"/>
      <c r="BW215" s="76"/>
      <c r="BX215" s="76"/>
      <c r="BY215" s="76"/>
      <c r="BZ215" s="76"/>
      <c r="CA215" s="76"/>
      <c r="CB215" s="76"/>
      <c r="CC215" s="76"/>
      <c r="CD215" s="212">
        <v>31.827999999999999</v>
      </c>
      <c r="CE215" s="76"/>
      <c r="CF215" s="166">
        <f>((CE215)*0.8)/1000</f>
        <v>0</v>
      </c>
      <c r="CG215" s="76">
        <v>5139</v>
      </c>
      <c r="CH215" s="166">
        <f>(((CG215*3.8)*(0.8))/1000)</f>
        <v>15.622560000000002</v>
      </c>
      <c r="CI215" s="167">
        <f>IF(A215="","",IF(CF215=0,CH215,CF215))</f>
        <v>15.622560000000002</v>
      </c>
      <c r="CJ215" s="167">
        <f>IF(A215="","",(CK215/$AY$4))</f>
        <v>5139</v>
      </c>
      <c r="CK215" s="167">
        <f>IF(A215="","",IF(CE215="",(CG215*$AY$4),CE215))</f>
        <v>19528.584320079772</v>
      </c>
      <c r="CL215" s="99">
        <f>CI215-AS215</f>
        <v>2.2560000000002134E-2</v>
      </c>
      <c r="CM215" s="166">
        <f>AV215-AW215</f>
        <v>13.7</v>
      </c>
      <c r="CN215" s="168"/>
      <c r="CO215" s="81">
        <v>44338</v>
      </c>
      <c r="CP215" s="192">
        <v>0.84027777777777779</v>
      </c>
      <c r="CQ215" s="192">
        <v>0.87847222222222221</v>
      </c>
      <c r="CR215" s="169" t="s">
        <v>522</v>
      </c>
      <c r="CT215" s="264" t="s">
        <v>697</v>
      </c>
      <c r="CU215" s="76"/>
    </row>
    <row r="216" spans="1:99" s="1" customFormat="1" ht="13.8" hidden="1" thickBot="1" x14ac:dyDescent="0.3">
      <c r="A216" s="100"/>
      <c r="B216" s="76" t="str">
        <f t="shared" si="6"/>
        <v/>
      </c>
      <c r="C216" s="77"/>
      <c r="D216" s="83"/>
      <c r="E216" s="83"/>
      <c r="F216" s="83"/>
      <c r="G216" s="83"/>
      <c r="H216" s="76"/>
      <c r="I216" s="76"/>
      <c r="J216" s="156"/>
      <c r="K216" s="156"/>
      <c r="L216" s="156"/>
      <c r="M216" s="157"/>
      <c r="N216" s="156"/>
      <c r="O216" s="158"/>
      <c r="P216" s="159"/>
      <c r="Q216" s="157"/>
      <c r="R216" s="157"/>
      <c r="S216" s="159"/>
      <c r="T216" s="159"/>
      <c r="U216" s="159"/>
      <c r="V216" s="160"/>
      <c r="W216" s="160"/>
      <c r="X216" s="161"/>
      <c r="Y216" s="162"/>
      <c r="Z216" s="162"/>
      <c r="AA216" s="159"/>
      <c r="AB216" s="159"/>
      <c r="AC216" s="157"/>
      <c r="AD216" s="157"/>
      <c r="AE216" s="161"/>
      <c r="AF216" s="80">
        <v>3</v>
      </c>
      <c r="AG216" s="81"/>
      <c r="AH216" s="82"/>
      <c r="AI216" s="83"/>
      <c r="AJ216" s="83"/>
      <c r="AK216" s="84"/>
      <c r="AL216" s="84"/>
      <c r="AM216" s="84"/>
      <c r="AN216" s="84"/>
      <c r="AO216" s="243">
        <f>IF(AN216&lt;AK216,(AN216+1)-AK216,AN216-AK216)</f>
        <v>0</v>
      </c>
      <c r="AP216" s="163">
        <f>IF(AM216&lt;AL216,(AM216+1)-AL216,AM216-AL216)</f>
        <v>0</v>
      </c>
      <c r="AQ216" s="164" t="str">
        <f>IF(AP216&lt;&gt;0,1,"")</f>
        <v/>
      </c>
      <c r="AR216" s="87" t="str">
        <f>IF(AK216&lt;&gt;0,AK216-(6/24)+1440,"")</f>
        <v/>
      </c>
      <c r="AS216" s="88"/>
      <c r="AT216" s="89"/>
      <c r="AU216" s="89"/>
      <c r="AV216" s="88"/>
      <c r="AW216" s="88"/>
      <c r="AX216" s="90"/>
      <c r="AY216" s="89">
        <f>AX216*0.0004536</f>
        <v>0</v>
      </c>
      <c r="AZ216" s="88"/>
      <c r="BA216" s="92"/>
      <c r="BB216" s="92"/>
      <c r="BC216" s="80"/>
      <c r="BD216" s="93"/>
      <c r="BE216" s="93"/>
      <c r="BF216" s="93"/>
      <c r="BG216" s="93"/>
      <c r="BH216" s="94"/>
      <c r="BI216" s="94"/>
      <c r="BJ216" s="94"/>
      <c r="BK216" s="95"/>
      <c r="BL216" s="96"/>
      <c r="BM216" s="96"/>
      <c r="BN216" s="96"/>
      <c r="BO216" s="97"/>
      <c r="BP216" s="98"/>
      <c r="BQ216" s="97"/>
      <c r="BR216" s="76"/>
      <c r="BS216" s="76"/>
      <c r="BT216" s="76"/>
      <c r="BU216" s="76"/>
      <c r="BV216" s="76"/>
      <c r="BW216" s="76"/>
      <c r="BX216" s="76"/>
      <c r="BY216" s="76"/>
      <c r="BZ216" s="76"/>
      <c r="CA216" s="76"/>
      <c r="CB216" s="76"/>
      <c r="CC216" s="76"/>
      <c r="CD216" s="212"/>
      <c r="CE216" s="76"/>
      <c r="CF216" s="166">
        <f>((CE216)*0.8)/1000</f>
        <v>0</v>
      </c>
      <c r="CG216" s="76"/>
      <c r="CH216" s="166">
        <f>(((CG216*3.8)*(0.8))/1000)</f>
        <v>0</v>
      </c>
      <c r="CI216" s="167" t="str">
        <f>IF(A216="","",IF(CF216=0,CH216,CF216))</f>
        <v/>
      </c>
      <c r="CJ216" s="167" t="str">
        <f>IF(A216="","",(CK216/$AY$4))</f>
        <v/>
      </c>
      <c r="CK216" s="167" t="str">
        <f>IF(A216="","",IF(CE216="",(CG216*$AY$4),CE216))</f>
        <v/>
      </c>
      <c r="CL216" s="99"/>
      <c r="CM216" s="166">
        <f>AV216-AW216</f>
        <v>0</v>
      </c>
      <c r="CN216" s="168"/>
      <c r="CO216" s="81"/>
      <c r="CP216" s="192"/>
      <c r="CQ216" s="192"/>
      <c r="CR216" s="169"/>
      <c r="CT216" s="264"/>
      <c r="CU216" s="101"/>
    </row>
    <row r="217" spans="1:99" s="1" customFormat="1" ht="13.8" hidden="1" thickBot="1" x14ac:dyDescent="0.3">
      <c r="A217" s="100"/>
      <c r="B217" s="76" t="str">
        <f t="shared" si="6"/>
        <v/>
      </c>
      <c r="C217" s="77"/>
      <c r="D217" s="83"/>
      <c r="E217" s="83"/>
      <c r="F217" s="83"/>
      <c r="G217" s="83"/>
      <c r="H217" s="76"/>
      <c r="I217" s="76"/>
      <c r="J217" s="156"/>
      <c r="K217" s="156"/>
      <c r="L217" s="156"/>
      <c r="M217" s="157"/>
      <c r="N217" s="156"/>
      <c r="O217" s="158"/>
      <c r="P217" s="159"/>
      <c r="Q217" s="157"/>
      <c r="R217" s="157"/>
      <c r="S217" s="159"/>
      <c r="T217" s="159"/>
      <c r="U217" s="159"/>
      <c r="V217" s="160"/>
      <c r="W217" s="160"/>
      <c r="X217" s="161"/>
      <c r="Y217" s="162"/>
      <c r="Z217" s="162"/>
      <c r="AA217" s="159"/>
      <c r="AB217" s="159"/>
      <c r="AC217" s="157"/>
      <c r="AD217" s="157"/>
      <c r="AE217" s="161"/>
      <c r="AF217" s="102">
        <v>4</v>
      </c>
      <c r="AG217" s="103"/>
      <c r="AH217" s="104"/>
      <c r="AI217" s="107"/>
      <c r="AJ217" s="106"/>
      <c r="AK217" s="107"/>
      <c r="AL217" s="107"/>
      <c r="AM217" s="107"/>
      <c r="AN217" s="107"/>
      <c r="AO217" s="170">
        <f>IF(AN217&lt;AK217,(AN217+1)-AK217,AN217-AK217)</f>
        <v>0</v>
      </c>
      <c r="AP217" s="170">
        <f>IF(AM217&lt;AL217,(AM217+1)-AL217,AM217-AL217)</f>
        <v>0</v>
      </c>
      <c r="AQ217" s="171" t="str">
        <f>IF(AP217&lt;&gt;0,1,"")</f>
        <v/>
      </c>
      <c r="AR217" s="110" t="str">
        <f>IF(AK217&lt;&gt;0,AK217-(6/24)+1440,"")</f>
        <v/>
      </c>
      <c r="AS217" s="111"/>
      <c r="AT217" s="112"/>
      <c r="AU217" s="112"/>
      <c r="AV217" s="111"/>
      <c r="AW217" s="111"/>
      <c r="AX217" s="113"/>
      <c r="AY217" s="112">
        <f>AX217*0.0004536</f>
        <v>0</v>
      </c>
      <c r="AZ217" s="111"/>
      <c r="BA217" s="115"/>
      <c r="BB217" s="115"/>
      <c r="BC217" s="102"/>
      <c r="BD217" s="116"/>
      <c r="BE217" s="116"/>
      <c r="BF217" s="116"/>
      <c r="BG217" s="116"/>
      <c r="BH217" s="117"/>
      <c r="BI217" s="117"/>
      <c r="BJ217" s="117"/>
      <c r="BK217" s="118"/>
      <c r="BL217" s="119"/>
      <c r="BM217" s="119"/>
      <c r="BN217" s="119"/>
      <c r="BO217" s="120"/>
      <c r="BP217" s="121"/>
      <c r="BQ217" s="120"/>
      <c r="BR217" s="122"/>
      <c r="BS217" s="122"/>
      <c r="BT217" s="122"/>
      <c r="BU217" s="122"/>
      <c r="BV217" s="122"/>
      <c r="BW217" s="122"/>
      <c r="BX217" s="122"/>
      <c r="BY217" s="122"/>
      <c r="BZ217" s="122"/>
      <c r="CA217" s="122"/>
      <c r="CB217" s="122"/>
      <c r="CC217" s="122"/>
      <c r="CD217" s="213"/>
      <c r="CE217" s="122"/>
      <c r="CF217" s="172">
        <f>((CE217)*0.8)/1000</f>
        <v>0</v>
      </c>
      <c r="CG217" s="122"/>
      <c r="CH217" s="172">
        <f>(((CG217*3.8)*(0.8))/1000)</f>
        <v>0</v>
      </c>
      <c r="CI217" s="173" t="str">
        <f>IF(A217="","",IF(CF217=0,CH217,CF217))</f>
        <v/>
      </c>
      <c r="CJ217" s="173" t="str">
        <f>IF(A217="","",(CK217/$AY$4))</f>
        <v/>
      </c>
      <c r="CK217" s="173" t="str">
        <f>IF(A217="","",IF(CE217="",(CG217*$AY$4),CE217))</f>
        <v/>
      </c>
      <c r="CL217" s="123"/>
      <c r="CM217" s="172">
        <f>AV217-AW217</f>
        <v>0</v>
      </c>
      <c r="CN217" s="122"/>
      <c r="CO217" s="202"/>
      <c r="CP217" s="203"/>
      <c r="CQ217" s="203"/>
      <c r="CR217" s="204"/>
      <c r="CT217" s="265"/>
      <c r="CU217" s="76"/>
    </row>
    <row r="218" spans="1:99" s="1" customFormat="1" ht="13.8" hidden="1" thickBot="1" x14ac:dyDescent="0.3">
      <c r="A218" s="124"/>
      <c r="B218" s="125" t="str">
        <f t="shared" si="6"/>
        <v/>
      </c>
      <c r="C218" s="126"/>
      <c r="D218" s="127"/>
      <c r="E218" s="127"/>
      <c r="F218" s="127"/>
      <c r="G218" s="127"/>
      <c r="H218" s="127"/>
      <c r="I218" s="128"/>
      <c r="J218" s="174"/>
      <c r="K218" s="174"/>
      <c r="L218" s="174"/>
      <c r="M218" s="175"/>
      <c r="N218" s="174"/>
      <c r="O218" s="176"/>
      <c r="P218" s="177"/>
      <c r="Q218" s="175"/>
      <c r="R218" s="175"/>
      <c r="S218" s="177"/>
      <c r="T218" s="177"/>
      <c r="U218" s="177"/>
      <c r="V218" s="178"/>
      <c r="W218" s="178"/>
      <c r="X218" s="179"/>
      <c r="Y218" s="180"/>
      <c r="Z218" s="180"/>
      <c r="AA218" s="177"/>
      <c r="AB218" s="177"/>
      <c r="AC218" s="175"/>
      <c r="AD218" s="175"/>
      <c r="AE218" s="181"/>
      <c r="AF218" s="238" t="s">
        <v>141</v>
      </c>
      <c r="AG218" s="239"/>
      <c r="AH218" s="182"/>
      <c r="AI218" s="132"/>
      <c r="AJ218" s="132"/>
      <c r="AK218" s="132"/>
      <c r="AL218" s="132"/>
      <c r="AM218" s="132"/>
      <c r="AN218" s="133"/>
      <c r="AO218" s="133">
        <f>SUM(AO214:AO217)</f>
        <v>0.31597222222222221</v>
      </c>
      <c r="AP218" s="133">
        <f>SUM(AP214:AP217)</f>
        <v>0.27013888888888893</v>
      </c>
      <c r="AQ218" s="134">
        <f>SUM(AQ214:AQ217)</f>
        <v>2</v>
      </c>
      <c r="AR218" s="134"/>
      <c r="AS218" s="135"/>
      <c r="AT218" s="135"/>
      <c r="AU218" s="135"/>
      <c r="AV218" s="135"/>
      <c r="AW218" s="135"/>
      <c r="AX218" s="136"/>
      <c r="AY218" s="135"/>
      <c r="AZ218" s="183"/>
      <c r="BA218" s="184"/>
      <c r="BB218" s="184"/>
      <c r="BC218" s="185"/>
      <c r="BD218" s="185"/>
      <c r="BE218" s="185"/>
      <c r="BF218" s="186"/>
      <c r="BG218" s="186"/>
      <c r="BH218" s="186"/>
      <c r="BI218" s="186"/>
      <c r="BJ218" s="186"/>
      <c r="BK218" s="187"/>
      <c r="BL218" s="187"/>
      <c r="BM218" s="187"/>
      <c r="BN218" s="187"/>
      <c r="BO218" s="188"/>
      <c r="BP218" s="188"/>
      <c r="BQ218" s="188"/>
      <c r="BR218" s="189"/>
      <c r="BS218" s="189"/>
      <c r="BT218" s="189"/>
      <c r="BU218" s="189"/>
      <c r="BV218" s="189"/>
      <c r="BW218" s="189"/>
      <c r="BX218" s="189"/>
      <c r="BY218" s="189"/>
      <c r="BZ218" s="189"/>
      <c r="CA218" s="189"/>
      <c r="CB218" s="189"/>
      <c r="CC218" s="189"/>
      <c r="CD218" s="214"/>
      <c r="CE218" s="132"/>
      <c r="CF218" s="135"/>
      <c r="CG218" s="132"/>
      <c r="CH218" s="135">
        <f>SUM(CH214:CH217)</f>
        <v>15.622560000000002</v>
      </c>
      <c r="CI218" s="190">
        <f>SUM(CI214:CI217)</f>
        <v>32.828960000000002</v>
      </c>
      <c r="CJ218" s="190">
        <f>SUM(CJ214:CJ217)</f>
        <v>10798.888611912884</v>
      </c>
      <c r="CK218" s="190">
        <f>SUM(CK214:CK217)</f>
        <v>41036.584320079768</v>
      </c>
      <c r="CL218" s="191"/>
      <c r="CM218" s="135">
        <f>SUM(CM214:CM217)</f>
        <v>30.099999999999998</v>
      </c>
      <c r="CN218" s="132"/>
      <c r="CO218" s="132"/>
      <c r="CP218" s="132"/>
      <c r="CQ218" s="132"/>
      <c r="CR218" s="141"/>
      <c r="CT218" s="214"/>
      <c r="CU218" s="214"/>
    </row>
    <row r="219" spans="1:99" s="1" customFormat="1" x14ac:dyDescent="0.25">
      <c r="A219" s="100">
        <v>7767</v>
      </c>
      <c r="B219" s="51" t="str">
        <f t="shared" si="6"/>
        <v>7767-300-1</v>
      </c>
      <c r="C219" s="52">
        <v>59</v>
      </c>
      <c r="D219" s="83" t="s">
        <v>309</v>
      </c>
      <c r="E219" s="83" t="s">
        <v>241</v>
      </c>
      <c r="F219" s="83" t="s">
        <v>595</v>
      </c>
      <c r="G219" s="83"/>
      <c r="H219" s="53"/>
      <c r="I219" s="70"/>
      <c r="J219" s="142"/>
      <c r="K219" s="142"/>
      <c r="L219" s="142"/>
      <c r="M219" s="143"/>
      <c r="N219" s="142"/>
      <c r="O219" s="144"/>
      <c r="P219" s="145"/>
      <c r="Q219" s="143"/>
      <c r="R219" s="143"/>
      <c r="S219" s="145"/>
      <c r="T219" s="145"/>
      <c r="U219" s="145"/>
      <c r="V219" s="146"/>
      <c r="W219" s="146"/>
      <c r="X219" s="147"/>
      <c r="Y219" s="146"/>
      <c r="Z219" s="146"/>
      <c r="AA219" s="145"/>
      <c r="AB219" s="145"/>
      <c r="AC219" s="143"/>
      <c r="AD219" s="143"/>
      <c r="AE219" s="147"/>
      <c r="AF219" s="56">
        <v>1</v>
      </c>
      <c r="AG219" s="81">
        <v>44339</v>
      </c>
      <c r="AH219" s="148" t="s">
        <v>272</v>
      </c>
      <c r="AI219" s="53" t="s">
        <v>209</v>
      </c>
      <c r="AJ219" s="53" t="s">
        <v>330</v>
      </c>
      <c r="AK219" s="149">
        <v>0.13194444444444445</v>
      </c>
      <c r="AL219" s="84">
        <v>0.1423611111111111</v>
      </c>
      <c r="AM219" s="84">
        <v>0.18402777777777779</v>
      </c>
      <c r="AN219" s="149">
        <v>0.1875</v>
      </c>
      <c r="AO219" s="150">
        <f>IF(AN219&lt;AK219,(AN219+1)-AK219,AN219-AK219)</f>
        <v>5.5555555555555552E-2</v>
      </c>
      <c r="AP219" s="150">
        <f>IF(AM219&lt;AL219,(AM219+1)-AL219,AM219-AL219)</f>
        <v>4.1666666666666685E-2</v>
      </c>
      <c r="AQ219" s="151">
        <f>IF(AP219&lt;&gt;0,1,"")</f>
        <v>1</v>
      </c>
      <c r="AR219" s="63">
        <f>IF(AK219&lt;&gt;0,AK219-(6/24)+1440,"")</f>
        <v>1439.8819444444443</v>
      </c>
      <c r="AS219" s="66">
        <v>17.8</v>
      </c>
      <c r="AT219" s="152"/>
      <c r="AU219" s="152"/>
      <c r="AV219" s="66">
        <v>26.1</v>
      </c>
      <c r="AW219" s="88">
        <v>22.2</v>
      </c>
      <c r="AX219" s="51">
        <v>11096.8</v>
      </c>
      <c r="AY219" s="65">
        <f>AX219*0.0004536</f>
        <v>5.0335084800000001</v>
      </c>
      <c r="AZ219" s="66"/>
      <c r="BA219" s="68"/>
      <c r="BB219" s="68"/>
      <c r="BC219" s="69"/>
      <c r="BD219" s="70"/>
      <c r="BE219" s="70"/>
      <c r="BF219" s="70"/>
      <c r="BG219" s="70"/>
      <c r="BH219" s="71"/>
      <c r="BI219" s="71"/>
      <c r="BJ219" s="71"/>
      <c r="BK219" s="72"/>
      <c r="BL219" s="73"/>
      <c r="BM219" s="73"/>
      <c r="BN219" s="73"/>
      <c r="BO219" s="74"/>
      <c r="BP219" s="75"/>
      <c r="BQ219" s="74"/>
      <c r="BR219" s="51"/>
      <c r="BS219" s="51"/>
      <c r="BT219" s="51"/>
      <c r="BU219" s="51"/>
      <c r="BV219" s="51"/>
      <c r="BW219" s="51"/>
      <c r="BX219" s="51"/>
      <c r="BY219" s="51"/>
      <c r="BZ219" s="51"/>
      <c r="CA219" s="51"/>
      <c r="CB219" s="51"/>
      <c r="CC219" s="51"/>
      <c r="CD219" s="215">
        <v>4.1210000000000004</v>
      </c>
      <c r="CE219" s="51">
        <v>22326</v>
      </c>
      <c r="CF219" s="153">
        <f>((CE219)*0.8)/1000</f>
        <v>17.860799999999998</v>
      </c>
      <c r="CG219" s="51"/>
      <c r="CH219" s="153">
        <f>(((CG219*3.8)*(0.8))/1000)</f>
        <v>0</v>
      </c>
      <c r="CI219" s="154">
        <f>IF(A219="","",IF(CF219=0,CH219,CF219))</f>
        <v>17.860799999999998</v>
      </c>
      <c r="CJ219" s="154">
        <f>IF(A219="","",(CK219/$AY$4))</f>
        <v>5875.1475334557863</v>
      </c>
      <c r="CK219" s="154">
        <f>IF(A219="","",IF(CE219="",(CG219*$AY$4),CE219))</f>
        <v>22326</v>
      </c>
      <c r="CL219" s="242">
        <f>CI219-AS219</f>
        <v>6.0799999999996857E-2</v>
      </c>
      <c r="CM219" s="153">
        <f>AV219-AW219</f>
        <v>3.9000000000000021</v>
      </c>
      <c r="CN219" s="155" t="s">
        <v>142</v>
      </c>
      <c r="CO219" s="199">
        <v>44338</v>
      </c>
      <c r="CP219" s="200">
        <v>0.88194444444444453</v>
      </c>
      <c r="CQ219" s="200">
        <v>0.92708333333333337</v>
      </c>
      <c r="CR219" s="201" t="s">
        <v>523</v>
      </c>
      <c r="CT219" s="263" t="s">
        <v>697</v>
      </c>
      <c r="CU219" s="228"/>
    </row>
    <row r="220" spans="1:99" s="1" customFormat="1" ht="13.8" thickBot="1" x14ac:dyDescent="0.3">
      <c r="A220" s="100">
        <v>7767</v>
      </c>
      <c r="B220" s="76" t="str">
        <f t="shared" ref="B220:B251" si="7">IF(AH220="","",A220&amp;"-"&amp;AH220&amp;"-"&amp;AF220)</f>
        <v>7767-300-2</v>
      </c>
      <c r="C220" s="77">
        <v>59</v>
      </c>
      <c r="D220" s="83" t="s">
        <v>309</v>
      </c>
      <c r="E220" s="83" t="s">
        <v>241</v>
      </c>
      <c r="F220" s="83" t="s">
        <v>595</v>
      </c>
      <c r="G220" s="83"/>
      <c r="H220" s="76"/>
      <c r="I220" s="76"/>
      <c r="J220" s="156"/>
      <c r="K220" s="156"/>
      <c r="L220" s="156"/>
      <c r="M220" s="157"/>
      <c r="N220" s="156"/>
      <c r="O220" s="158"/>
      <c r="P220" s="159"/>
      <c r="Q220" s="157"/>
      <c r="R220" s="157"/>
      <c r="S220" s="159"/>
      <c r="T220" s="159"/>
      <c r="U220" s="159"/>
      <c r="V220" s="160"/>
      <c r="W220" s="160"/>
      <c r="X220" s="161"/>
      <c r="Y220" s="162"/>
      <c r="Z220" s="162"/>
      <c r="AA220" s="159"/>
      <c r="AB220" s="159"/>
      <c r="AC220" s="157"/>
      <c r="AD220" s="157"/>
      <c r="AE220" s="161"/>
      <c r="AF220" s="80">
        <v>2</v>
      </c>
      <c r="AG220" s="81">
        <v>44339</v>
      </c>
      <c r="AH220" s="82" t="s">
        <v>272</v>
      </c>
      <c r="AI220" s="83" t="s">
        <v>330</v>
      </c>
      <c r="AJ220" s="83" t="s">
        <v>244</v>
      </c>
      <c r="AK220" s="84">
        <v>0.21180555555555555</v>
      </c>
      <c r="AL220" s="84">
        <v>0.22569444444444445</v>
      </c>
      <c r="AM220" s="84">
        <v>0.3611111111111111</v>
      </c>
      <c r="AN220" s="84">
        <v>0.36805555555555558</v>
      </c>
      <c r="AO220" s="163">
        <f>IF(AN220&lt;AK220,(AN220+1)-AK220,AN220-AK220)</f>
        <v>0.15625000000000003</v>
      </c>
      <c r="AP220" s="163">
        <f>IF(AM220&lt;AL220,(AM220+1)-AL220,AM220-AL220)</f>
        <v>0.13541666666666666</v>
      </c>
      <c r="AQ220" s="164">
        <f>IF(AP220&lt;&gt;0,1,"")</f>
        <v>1</v>
      </c>
      <c r="AR220" s="87">
        <f>IF(AK220&lt;&gt;0,AK220-(6/24)+1440,"")</f>
        <v>1439.9618055555557</v>
      </c>
      <c r="AS220" s="254">
        <v>0</v>
      </c>
      <c r="AT220" s="165"/>
      <c r="AU220" s="165"/>
      <c r="AV220" s="88">
        <v>22.2</v>
      </c>
      <c r="AW220" s="88">
        <v>7.6</v>
      </c>
      <c r="AX220" s="90" t="s">
        <v>596</v>
      </c>
      <c r="AY220" s="89">
        <f>AX220*0.0004536</f>
        <v>34.558967520000003</v>
      </c>
      <c r="AZ220" s="88"/>
      <c r="BA220" s="92"/>
      <c r="BB220" s="92"/>
      <c r="BC220" s="80"/>
      <c r="BD220" s="93"/>
      <c r="BE220" s="93"/>
      <c r="BF220" s="93"/>
      <c r="BG220" s="93"/>
      <c r="BH220" s="94"/>
      <c r="BI220" s="94"/>
      <c r="BJ220" s="94"/>
      <c r="BK220" s="95"/>
      <c r="BL220" s="96"/>
      <c r="BM220" s="96"/>
      <c r="BN220" s="96"/>
      <c r="BO220" s="97"/>
      <c r="BP220" s="98"/>
      <c r="BQ220" s="97"/>
      <c r="BR220" s="76"/>
      <c r="BS220" s="76"/>
      <c r="BT220" s="76"/>
      <c r="BU220" s="76"/>
      <c r="BV220" s="76"/>
      <c r="BW220" s="76"/>
      <c r="BX220" s="76"/>
      <c r="BY220" s="76"/>
      <c r="BZ220" s="76"/>
      <c r="CA220" s="76"/>
      <c r="CB220" s="76"/>
      <c r="CC220" s="76"/>
      <c r="CD220" s="212">
        <v>31.678000000000001</v>
      </c>
      <c r="CE220" s="76"/>
      <c r="CF220" s="166">
        <f>((CE220)*0.8)/1000</f>
        <v>0</v>
      </c>
      <c r="CG220" s="76"/>
      <c r="CH220" s="166">
        <f>(((CG220*3.8)*(0.8))/1000)</f>
        <v>0</v>
      </c>
      <c r="CI220" s="167">
        <f>IF(A220="","",IF(CF220=0,CH220,CF220))</f>
        <v>0</v>
      </c>
      <c r="CJ220" s="167">
        <f>IF(A220="","",(CK220/$AY$4))</f>
        <v>0</v>
      </c>
      <c r="CK220" s="167">
        <f>IF(A220="","",IF(CE220="",(CG220*$AY$4),CE220))</f>
        <v>0</v>
      </c>
      <c r="CL220" s="99">
        <f>CI220-AS220</f>
        <v>0</v>
      </c>
      <c r="CM220" s="166">
        <f>AV220-AW220</f>
        <v>14.6</v>
      </c>
      <c r="CN220" s="168" t="s">
        <v>301</v>
      </c>
      <c r="CO220" s="81"/>
      <c r="CP220" s="192"/>
      <c r="CQ220" s="192"/>
      <c r="CR220" s="169"/>
      <c r="CT220" s="264" t="s">
        <v>697</v>
      </c>
      <c r="CU220" s="76"/>
    </row>
    <row r="221" spans="1:99" s="1" customFormat="1" ht="13.8" hidden="1" thickBot="1" x14ac:dyDescent="0.3">
      <c r="A221" s="100"/>
      <c r="B221" s="76" t="str">
        <f t="shared" si="7"/>
        <v/>
      </c>
      <c r="C221" s="77"/>
      <c r="D221" s="83"/>
      <c r="E221" s="83"/>
      <c r="F221" s="83"/>
      <c r="G221" s="83"/>
      <c r="H221" s="76"/>
      <c r="I221" s="76"/>
      <c r="J221" s="156"/>
      <c r="K221" s="156"/>
      <c r="L221" s="156"/>
      <c r="M221" s="157"/>
      <c r="N221" s="156"/>
      <c r="O221" s="158"/>
      <c r="P221" s="159"/>
      <c r="Q221" s="157"/>
      <c r="R221" s="157"/>
      <c r="S221" s="159"/>
      <c r="T221" s="159"/>
      <c r="U221" s="159"/>
      <c r="V221" s="160"/>
      <c r="W221" s="160"/>
      <c r="X221" s="161"/>
      <c r="Y221" s="162"/>
      <c r="Z221" s="162"/>
      <c r="AA221" s="159"/>
      <c r="AB221" s="159"/>
      <c r="AC221" s="157"/>
      <c r="AD221" s="157"/>
      <c r="AE221" s="161"/>
      <c r="AF221" s="80">
        <v>3</v>
      </c>
      <c r="AG221" s="81"/>
      <c r="AH221" s="82"/>
      <c r="AI221" s="83"/>
      <c r="AJ221" s="83"/>
      <c r="AK221" s="84"/>
      <c r="AL221" s="84"/>
      <c r="AM221" s="84"/>
      <c r="AN221" s="84"/>
      <c r="AO221" s="243">
        <f>IF(AN221&lt;AK221,(AN221+1)-AK221,AN221-AK221)</f>
        <v>0</v>
      </c>
      <c r="AP221" s="163">
        <f>IF(AM221&lt;AL221,(AM221+1)-AL221,AM221-AL221)</f>
        <v>0</v>
      </c>
      <c r="AQ221" s="164" t="str">
        <f>IF(AP221&lt;&gt;0,1,"")</f>
        <v/>
      </c>
      <c r="AR221" s="87" t="str">
        <f>IF(AK221&lt;&gt;0,AK221-(6/24)+1440,"")</f>
        <v/>
      </c>
      <c r="AS221" s="88"/>
      <c r="AT221" s="89"/>
      <c r="AU221" s="89"/>
      <c r="AV221" s="88"/>
      <c r="AW221" s="88"/>
      <c r="AX221" s="90"/>
      <c r="AY221" s="89">
        <f>AX221*0.0004536</f>
        <v>0</v>
      </c>
      <c r="AZ221" s="88"/>
      <c r="BA221" s="92"/>
      <c r="BB221" s="92"/>
      <c r="BC221" s="80"/>
      <c r="BD221" s="93"/>
      <c r="BE221" s="93"/>
      <c r="BF221" s="93"/>
      <c r="BG221" s="93"/>
      <c r="BH221" s="94"/>
      <c r="BI221" s="94"/>
      <c r="BJ221" s="94"/>
      <c r="BK221" s="95"/>
      <c r="BL221" s="96"/>
      <c r="BM221" s="96"/>
      <c r="BN221" s="96"/>
      <c r="BO221" s="97"/>
      <c r="BP221" s="98"/>
      <c r="BQ221" s="97"/>
      <c r="BR221" s="76"/>
      <c r="BS221" s="76"/>
      <c r="BT221" s="76"/>
      <c r="BU221" s="76"/>
      <c r="BV221" s="76"/>
      <c r="BW221" s="76"/>
      <c r="BX221" s="76"/>
      <c r="BY221" s="76"/>
      <c r="BZ221" s="76"/>
      <c r="CA221" s="76"/>
      <c r="CB221" s="76"/>
      <c r="CC221" s="76"/>
      <c r="CD221" s="212"/>
      <c r="CE221" s="76"/>
      <c r="CF221" s="166">
        <f>((CE221)*0.8)/1000</f>
        <v>0</v>
      </c>
      <c r="CG221" s="76"/>
      <c r="CH221" s="166">
        <f>(((CG221*3.8)*(0.8))/1000)</f>
        <v>0</v>
      </c>
      <c r="CI221" s="167" t="str">
        <f>IF(A221="","",IF(CF221=0,CH221,CF221))</f>
        <v/>
      </c>
      <c r="CJ221" s="167" t="str">
        <f>IF(A221="","",(CK221/$AY$4))</f>
        <v/>
      </c>
      <c r="CK221" s="167" t="str">
        <f>IF(A221="","",IF(CE221="",(CG221*$AY$4),CE221))</f>
        <v/>
      </c>
      <c r="CL221" s="99"/>
      <c r="CM221" s="166">
        <f>AV221-AW221</f>
        <v>0</v>
      </c>
      <c r="CN221" s="168"/>
      <c r="CO221" s="81"/>
      <c r="CP221" s="192"/>
      <c r="CQ221" s="192"/>
      <c r="CR221" s="169"/>
      <c r="CT221" s="264"/>
      <c r="CU221" s="101"/>
    </row>
    <row r="222" spans="1:99" s="1" customFormat="1" ht="13.8" hidden="1" thickBot="1" x14ac:dyDescent="0.3">
      <c r="A222" s="100"/>
      <c r="B222" s="76" t="str">
        <f t="shared" si="7"/>
        <v/>
      </c>
      <c r="C222" s="77"/>
      <c r="D222" s="83"/>
      <c r="E222" s="83"/>
      <c r="F222" s="83"/>
      <c r="G222" s="83"/>
      <c r="H222" s="76"/>
      <c r="I222" s="76"/>
      <c r="J222" s="156"/>
      <c r="K222" s="156"/>
      <c r="L222" s="156"/>
      <c r="M222" s="157"/>
      <c r="N222" s="156"/>
      <c r="O222" s="158"/>
      <c r="P222" s="159"/>
      <c r="Q222" s="157"/>
      <c r="R222" s="157"/>
      <c r="S222" s="159"/>
      <c r="T222" s="159"/>
      <c r="U222" s="159"/>
      <c r="V222" s="160"/>
      <c r="W222" s="160"/>
      <c r="X222" s="161"/>
      <c r="Y222" s="162"/>
      <c r="Z222" s="162"/>
      <c r="AA222" s="159"/>
      <c r="AB222" s="159"/>
      <c r="AC222" s="157"/>
      <c r="AD222" s="157"/>
      <c r="AE222" s="161"/>
      <c r="AF222" s="102">
        <v>4</v>
      </c>
      <c r="AG222" s="103"/>
      <c r="AH222" s="104"/>
      <c r="AI222" s="107"/>
      <c r="AJ222" s="106"/>
      <c r="AK222" s="107"/>
      <c r="AL222" s="107"/>
      <c r="AM222" s="107"/>
      <c r="AN222" s="107"/>
      <c r="AO222" s="170">
        <f>IF(AN222&lt;AK222,(AN222+1)-AK222,AN222-AK222)</f>
        <v>0</v>
      </c>
      <c r="AP222" s="170">
        <f>IF(AM222&lt;AL222,(AM222+1)-AL222,AM222-AL222)</f>
        <v>0</v>
      </c>
      <c r="AQ222" s="171" t="str">
        <f>IF(AP222&lt;&gt;0,1,"")</f>
        <v/>
      </c>
      <c r="AR222" s="110" t="str">
        <f>IF(AK222&lt;&gt;0,AK222-(6/24)+1440,"")</f>
        <v/>
      </c>
      <c r="AS222" s="111"/>
      <c r="AT222" s="112"/>
      <c r="AU222" s="112"/>
      <c r="AV222" s="111"/>
      <c r="AW222" s="111"/>
      <c r="AX222" s="113"/>
      <c r="AY222" s="112">
        <f>AX222*0.0004536</f>
        <v>0</v>
      </c>
      <c r="AZ222" s="111"/>
      <c r="BA222" s="115"/>
      <c r="BB222" s="115"/>
      <c r="BC222" s="102"/>
      <c r="BD222" s="116"/>
      <c r="BE222" s="116"/>
      <c r="BF222" s="116"/>
      <c r="BG222" s="116"/>
      <c r="BH222" s="117"/>
      <c r="BI222" s="117"/>
      <c r="BJ222" s="117"/>
      <c r="BK222" s="118"/>
      <c r="BL222" s="119"/>
      <c r="BM222" s="119"/>
      <c r="BN222" s="119"/>
      <c r="BO222" s="120"/>
      <c r="BP222" s="121"/>
      <c r="BQ222" s="120"/>
      <c r="BR222" s="122"/>
      <c r="BS222" s="122"/>
      <c r="BT222" s="122"/>
      <c r="BU222" s="122"/>
      <c r="BV222" s="122"/>
      <c r="BW222" s="122"/>
      <c r="BX222" s="122"/>
      <c r="BY222" s="122"/>
      <c r="BZ222" s="122"/>
      <c r="CA222" s="122"/>
      <c r="CB222" s="122"/>
      <c r="CC222" s="122"/>
      <c r="CD222" s="213"/>
      <c r="CE222" s="122"/>
      <c r="CF222" s="172">
        <f>((CE222)*0.8)/1000</f>
        <v>0</v>
      </c>
      <c r="CG222" s="122"/>
      <c r="CH222" s="172">
        <f>(((CG222*3.8)*(0.8))/1000)</f>
        <v>0</v>
      </c>
      <c r="CI222" s="173" t="str">
        <f>IF(A222="","",IF(CF222=0,CH222,CF222))</f>
        <v/>
      </c>
      <c r="CJ222" s="173" t="str">
        <f>IF(A222="","",(CK222/$AY$4))</f>
        <v/>
      </c>
      <c r="CK222" s="173" t="str">
        <f>IF(A222="","",IF(CE222="",(CG222*$AY$4),CE222))</f>
        <v/>
      </c>
      <c r="CL222" s="123"/>
      <c r="CM222" s="172">
        <f>AV222-AW222</f>
        <v>0</v>
      </c>
      <c r="CN222" s="122"/>
      <c r="CO222" s="202"/>
      <c r="CP222" s="203"/>
      <c r="CQ222" s="203"/>
      <c r="CR222" s="204"/>
      <c r="CT222" s="265"/>
      <c r="CU222" s="76"/>
    </row>
    <row r="223" spans="1:99" s="1" customFormat="1" ht="13.8" hidden="1" thickBot="1" x14ac:dyDescent="0.3">
      <c r="A223" s="124"/>
      <c r="B223" s="125" t="str">
        <f t="shared" si="7"/>
        <v/>
      </c>
      <c r="C223" s="126"/>
      <c r="D223" s="127"/>
      <c r="E223" s="127"/>
      <c r="F223" s="127"/>
      <c r="G223" s="127"/>
      <c r="H223" s="127"/>
      <c r="I223" s="128"/>
      <c r="J223" s="174"/>
      <c r="K223" s="174"/>
      <c r="L223" s="174"/>
      <c r="M223" s="175"/>
      <c r="N223" s="174"/>
      <c r="O223" s="176"/>
      <c r="P223" s="177"/>
      <c r="Q223" s="175"/>
      <c r="R223" s="175"/>
      <c r="S223" s="177"/>
      <c r="T223" s="177"/>
      <c r="U223" s="177"/>
      <c r="V223" s="178"/>
      <c r="W223" s="178"/>
      <c r="X223" s="179"/>
      <c r="Y223" s="180"/>
      <c r="Z223" s="180"/>
      <c r="AA223" s="177"/>
      <c r="AB223" s="177"/>
      <c r="AC223" s="175"/>
      <c r="AD223" s="175"/>
      <c r="AE223" s="181"/>
      <c r="AF223" s="238" t="s">
        <v>141</v>
      </c>
      <c r="AG223" s="239"/>
      <c r="AH223" s="182"/>
      <c r="AI223" s="132"/>
      <c r="AJ223" s="132"/>
      <c r="AK223" s="132"/>
      <c r="AL223" s="132"/>
      <c r="AM223" s="132"/>
      <c r="AN223" s="133"/>
      <c r="AO223" s="133">
        <f>SUM(AO219:AO222)</f>
        <v>0.21180555555555558</v>
      </c>
      <c r="AP223" s="133">
        <f>SUM(AP219:AP222)</f>
        <v>0.17708333333333334</v>
      </c>
      <c r="AQ223" s="134">
        <f>SUM(AQ219:AQ222)</f>
        <v>2</v>
      </c>
      <c r="AR223" s="134"/>
      <c r="AS223" s="135"/>
      <c r="AT223" s="135"/>
      <c r="AU223" s="135"/>
      <c r="AV223" s="135"/>
      <c r="AW223" s="135"/>
      <c r="AX223" s="136"/>
      <c r="AY223" s="135"/>
      <c r="AZ223" s="183"/>
      <c r="BA223" s="184"/>
      <c r="BB223" s="184"/>
      <c r="BC223" s="185"/>
      <c r="BD223" s="185"/>
      <c r="BE223" s="185"/>
      <c r="BF223" s="186"/>
      <c r="BG223" s="186"/>
      <c r="BH223" s="186"/>
      <c r="BI223" s="186"/>
      <c r="BJ223" s="186"/>
      <c r="BK223" s="187"/>
      <c r="BL223" s="187"/>
      <c r="BM223" s="187"/>
      <c r="BN223" s="187"/>
      <c r="BO223" s="188"/>
      <c r="BP223" s="188"/>
      <c r="BQ223" s="188"/>
      <c r="BR223" s="189"/>
      <c r="BS223" s="189"/>
      <c r="BT223" s="189"/>
      <c r="BU223" s="189"/>
      <c r="BV223" s="189"/>
      <c r="BW223" s="189"/>
      <c r="BX223" s="189"/>
      <c r="BY223" s="189"/>
      <c r="BZ223" s="189"/>
      <c r="CA223" s="189"/>
      <c r="CB223" s="189"/>
      <c r="CC223" s="189"/>
      <c r="CD223" s="214"/>
      <c r="CE223" s="132"/>
      <c r="CF223" s="135"/>
      <c r="CG223" s="132"/>
      <c r="CH223" s="135">
        <f>SUM(CH219:CH222)</f>
        <v>0</v>
      </c>
      <c r="CI223" s="190">
        <f>SUM(CI219:CI222)</f>
        <v>17.860799999999998</v>
      </c>
      <c r="CJ223" s="190">
        <f>SUM(CJ219:CJ222)</f>
        <v>5875.1475334557863</v>
      </c>
      <c r="CK223" s="190">
        <f>SUM(CK219:CK222)</f>
        <v>22326</v>
      </c>
      <c r="CL223" s="191"/>
      <c r="CM223" s="135">
        <f>SUM(CM219:CM222)</f>
        <v>18.5</v>
      </c>
      <c r="CN223" s="132"/>
      <c r="CO223" s="132"/>
      <c r="CP223" s="132"/>
      <c r="CQ223" s="132"/>
      <c r="CR223" s="141"/>
      <c r="CT223" s="214"/>
      <c r="CU223" s="214"/>
    </row>
    <row r="224" spans="1:99" s="1" customFormat="1" x14ac:dyDescent="0.25">
      <c r="A224" s="100">
        <v>7768</v>
      </c>
      <c r="B224" s="51" t="str">
        <f t="shared" si="7"/>
        <v>7768-5701-1</v>
      </c>
      <c r="C224" s="52">
        <v>59</v>
      </c>
      <c r="D224" s="83" t="s">
        <v>268</v>
      </c>
      <c r="E224" s="83" t="s">
        <v>381</v>
      </c>
      <c r="F224" s="83" t="s">
        <v>597</v>
      </c>
      <c r="G224" s="83" t="s">
        <v>220</v>
      </c>
      <c r="H224" s="53" t="s">
        <v>271</v>
      </c>
      <c r="I224" s="70" t="s">
        <v>598</v>
      </c>
      <c r="J224" s="142"/>
      <c r="K224" s="142"/>
      <c r="L224" s="142"/>
      <c r="M224" s="143"/>
      <c r="N224" s="142"/>
      <c r="O224" s="144"/>
      <c r="P224" s="145"/>
      <c r="Q224" s="143"/>
      <c r="R224" s="143"/>
      <c r="S224" s="145"/>
      <c r="T224" s="145"/>
      <c r="U224" s="145"/>
      <c r="V224" s="146"/>
      <c r="W224" s="146"/>
      <c r="X224" s="147"/>
      <c r="Y224" s="146"/>
      <c r="Z224" s="146"/>
      <c r="AA224" s="145"/>
      <c r="AB224" s="145"/>
      <c r="AC224" s="143"/>
      <c r="AD224" s="143"/>
      <c r="AE224" s="147"/>
      <c r="AF224" s="56">
        <v>1</v>
      </c>
      <c r="AG224" s="81">
        <v>44339</v>
      </c>
      <c r="AH224" s="148" t="s">
        <v>342</v>
      </c>
      <c r="AI224" s="53" t="s">
        <v>244</v>
      </c>
      <c r="AJ224" s="53" t="s">
        <v>345</v>
      </c>
      <c r="AK224" s="149">
        <v>0.4236111111111111</v>
      </c>
      <c r="AL224" s="84">
        <v>0.4375</v>
      </c>
      <c r="AM224" s="84">
        <v>0.625</v>
      </c>
      <c r="AN224" s="149">
        <v>0.63194444444444442</v>
      </c>
      <c r="AO224" s="150">
        <f>IF(AN224&lt;AK224,(AN224+1)-AK224,AN224-AK224)</f>
        <v>0.20833333333333331</v>
      </c>
      <c r="AP224" s="150">
        <f>IF(AM224&lt;AL224,(AM224+1)-AL224,AM224-AL224)</f>
        <v>0.1875</v>
      </c>
      <c r="AQ224" s="151">
        <f>IF(AP224&lt;&gt;0,1,"")</f>
        <v>1</v>
      </c>
      <c r="AR224" s="63">
        <f>IF(AK224&lt;&gt;0,AK224-(6/24)+1440,"")</f>
        <v>1440.1736111111111</v>
      </c>
      <c r="AS224" s="66">
        <v>20.7</v>
      </c>
      <c r="AT224" s="152"/>
      <c r="AU224" s="152"/>
      <c r="AV224" s="66">
        <v>28.3</v>
      </c>
      <c r="AW224" s="88">
        <v>8.4</v>
      </c>
      <c r="AX224" s="51">
        <v>77268</v>
      </c>
      <c r="AY224" s="65">
        <f>AX224*0.0004536</f>
        <v>35.048764800000001</v>
      </c>
      <c r="AZ224" s="66"/>
      <c r="BA224" s="68"/>
      <c r="BB224" s="68"/>
      <c r="BC224" s="69"/>
      <c r="BD224" s="70"/>
      <c r="BE224" s="70"/>
      <c r="BF224" s="70"/>
      <c r="BG224" s="70"/>
      <c r="BH224" s="71"/>
      <c r="BI224" s="71"/>
      <c r="BJ224" s="71"/>
      <c r="BK224" s="72"/>
      <c r="BL224" s="73"/>
      <c r="BM224" s="73"/>
      <c r="BN224" s="73"/>
      <c r="BO224" s="74"/>
      <c r="BP224" s="75"/>
      <c r="BQ224" s="74"/>
      <c r="BR224" s="51"/>
      <c r="BS224" s="51"/>
      <c r="BT224" s="51"/>
      <c r="BU224" s="51"/>
      <c r="BV224" s="51"/>
      <c r="BW224" s="51"/>
      <c r="BX224" s="51"/>
      <c r="BY224" s="51"/>
      <c r="BZ224" s="51"/>
      <c r="CA224" s="51"/>
      <c r="CB224" s="51"/>
      <c r="CC224" s="51"/>
      <c r="CD224" s="215">
        <v>35.122</v>
      </c>
      <c r="CE224" s="51"/>
      <c r="CF224" s="153">
        <f>((CE224)*0.8)/1000</f>
        <v>0</v>
      </c>
      <c r="CG224" s="51">
        <v>6900</v>
      </c>
      <c r="CH224" s="153">
        <f>(((CG224*3.8)*(0.8))/1000)</f>
        <v>20.975999999999999</v>
      </c>
      <c r="CI224" s="154">
        <f>IF(A224="","",IF(CF224=0,CH224,CF224))</f>
        <v>20.975999999999999</v>
      </c>
      <c r="CJ224" s="154">
        <f>IF(A224="","",(CK224/$AY$4))</f>
        <v>6900</v>
      </c>
      <c r="CK224" s="154">
        <f>IF(A224="","",IF(CE224="",(CG224*$AY$4),CE224))</f>
        <v>26220.516016452697</v>
      </c>
      <c r="CL224" s="242">
        <f>CI224-AS224</f>
        <v>0.2759999999999998</v>
      </c>
      <c r="CM224" s="153">
        <f>AV224-AW224</f>
        <v>19.899999999999999</v>
      </c>
      <c r="CN224" s="155" t="s">
        <v>142</v>
      </c>
      <c r="CO224" s="199"/>
      <c r="CP224" s="200"/>
      <c r="CQ224" s="200"/>
      <c r="CR224" s="201"/>
      <c r="CT224" s="263" t="s">
        <v>697</v>
      </c>
      <c r="CU224" s="228"/>
    </row>
    <row r="225" spans="1:99" s="1" customFormat="1" x14ac:dyDescent="0.25">
      <c r="A225" s="100">
        <v>7768</v>
      </c>
      <c r="B225" s="76" t="str">
        <f t="shared" si="7"/>
        <v>7768-4700-2</v>
      </c>
      <c r="C225" s="77">
        <v>59</v>
      </c>
      <c r="D225" s="83" t="s">
        <v>268</v>
      </c>
      <c r="E225" s="83" t="s">
        <v>381</v>
      </c>
      <c r="F225" s="83" t="s">
        <v>597</v>
      </c>
      <c r="G225" s="83" t="s">
        <v>220</v>
      </c>
      <c r="H225" s="76" t="s">
        <v>271</v>
      </c>
      <c r="I225" s="76" t="s">
        <v>598</v>
      </c>
      <c r="J225" s="156"/>
      <c r="K225" s="156"/>
      <c r="L225" s="156"/>
      <c r="M225" s="157"/>
      <c r="N225" s="156"/>
      <c r="O225" s="158"/>
      <c r="P225" s="159"/>
      <c r="Q225" s="157"/>
      <c r="R225" s="157"/>
      <c r="S225" s="159"/>
      <c r="T225" s="159"/>
      <c r="U225" s="159"/>
      <c r="V225" s="160"/>
      <c r="W225" s="160"/>
      <c r="X225" s="161"/>
      <c r="Y225" s="162"/>
      <c r="Z225" s="162"/>
      <c r="AA225" s="159"/>
      <c r="AB225" s="159"/>
      <c r="AC225" s="157"/>
      <c r="AD225" s="157"/>
      <c r="AE225" s="161"/>
      <c r="AF225" s="80">
        <v>2</v>
      </c>
      <c r="AG225" s="81">
        <v>44339</v>
      </c>
      <c r="AH225" s="82" t="s">
        <v>343</v>
      </c>
      <c r="AI225" s="83" t="s">
        <v>345</v>
      </c>
      <c r="AJ225" s="83" t="s">
        <v>346</v>
      </c>
      <c r="AK225" s="84">
        <v>0.65277777777777779</v>
      </c>
      <c r="AL225" s="84">
        <v>0.66666666666666663</v>
      </c>
      <c r="AM225" s="84">
        <v>0.72222222222222221</v>
      </c>
      <c r="AN225" s="84">
        <v>0.72916666666666663</v>
      </c>
      <c r="AO225" s="163">
        <f>IF(AN225&lt;AK225,(AN225+1)-AK225,AN225-AK225)</f>
        <v>7.638888888888884E-2</v>
      </c>
      <c r="AP225" s="163">
        <f>IF(AM225&lt;AL225,(AM225+1)-AL225,AM225-AL225)</f>
        <v>5.555555555555558E-2</v>
      </c>
      <c r="AQ225" s="164">
        <f>IF(AP225&lt;&gt;0,1,"")</f>
        <v>1</v>
      </c>
      <c r="AR225" s="87">
        <f>IF(AK225&lt;&gt;0,AK225-(6/24)+1440,"")</f>
        <v>1440.4027777777778</v>
      </c>
      <c r="AS225" s="88">
        <v>7.3</v>
      </c>
      <c r="AT225" s="165"/>
      <c r="AU225" s="165"/>
      <c r="AV225" s="88">
        <v>15.7</v>
      </c>
      <c r="AW225" s="88">
        <v>9.9</v>
      </c>
      <c r="AX225" s="90" t="s">
        <v>599</v>
      </c>
      <c r="AY225" s="89">
        <f>AX225*0.0004536</f>
        <v>29.125202400000003</v>
      </c>
      <c r="AZ225" s="88"/>
      <c r="BA225" s="92"/>
      <c r="BB225" s="92"/>
      <c r="BC225" s="80"/>
      <c r="BD225" s="93"/>
      <c r="BE225" s="93"/>
      <c r="BF225" s="93"/>
      <c r="BG225" s="93"/>
      <c r="BH225" s="94"/>
      <c r="BI225" s="94"/>
      <c r="BJ225" s="94"/>
      <c r="BK225" s="95"/>
      <c r="BL225" s="96"/>
      <c r="BM225" s="96"/>
      <c r="BN225" s="96"/>
      <c r="BO225" s="97"/>
      <c r="BP225" s="98"/>
      <c r="BQ225" s="97"/>
      <c r="BR225" s="76"/>
      <c r="BS225" s="76"/>
      <c r="BT225" s="76"/>
      <c r="BU225" s="76"/>
      <c r="BV225" s="76"/>
      <c r="BW225" s="76"/>
      <c r="BX225" s="76"/>
      <c r="BY225" s="76"/>
      <c r="BZ225" s="76"/>
      <c r="CA225" s="76"/>
      <c r="CB225" s="76"/>
      <c r="CC225" s="76"/>
      <c r="CD225" s="212">
        <v>29.186</v>
      </c>
      <c r="CE225" s="76"/>
      <c r="CF225" s="166">
        <f>((CE225)*0.8)/1000</f>
        <v>0</v>
      </c>
      <c r="CG225" s="76">
        <v>2471</v>
      </c>
      <c r="CH225" s="166">
        <f>(((CG225*3.8)*(0.8))/1000)</f>
        <v>7.5118400000000003</v>
      </c>
      <c r="CI225" s="167">
        <f>IF(A225="","",IF(CF225=0,CH225,CF225))</f>
        <v>7.5118400000000003</v>
      </c>
      <c r="CJ225" s="167">
        <f>IF(A225="","",(CK225/$AY$4))</f>
        <v>2471</v>
      </c>
      <c r="CK225" s="167">
        <f>IF(A225="","",IF(CE225="",(CG225*$AY$4),CE225))</f>
        <v>9389.9847937180602</v>
      </c>
      <c r="CL225" s="99">
        <f>CI225-AS225</f>
        <v>0.21184000000000047</v>
      </c>
      <c r="CM225" s="166">
        <f>AV225-AW225</f>
        <v>5.7999999999999989</v>
      </c>
      <c r="CN225" s="168"/>
      <c r="CO225" s="81"/>
      <c r="CP225" s="192"/>
      <c r="CQ225" s="192"/>
      <c r="CR225" s="169"/>
      <c r="CT225" s="264" t="s">
        <v>697</v>
      </c>
      <c r="CU225" s="76"/>
    </row>
    <row r="226" spans="1:99" s="1" customFormat="1" ht="13.8" thickBot="1" x14ac:dyDescent="0.3">
      <c r="A226" s="100">
        <v>7768</v>
      </c>
      <c r="B226" s="76" t="str">
        <f t="shared" si="7"/>
        <v>7768-700-3</v>
      </c>
      <c r="C226" s="77">
        <v>59</v>
      </c>
      <c r="D226" s="83" t="s">
        <v>268</v>
      </c>
      <c r="E226" s="83" t="s">
        <v>381</v>
      </c>
      <c r="F226" s="83" t="s">
        <v>597</v>
      </c>
      <c r="G226" s="83" t="s">
        <v>220</v>
      </c>
      <c r="H226" s="76" t="s">
        <v>271</v>
      </c>
      <c r="I226" s="76" t="s">
        <v>598</v>
      </c>
      <c r="J226" s="156"/>
      <c r="K226" s="156"/>
      <c r="L226" s="156"/>
      <c r="M226" s="157"/>
      <c r="N226" s="156"/>
      <c r="O226" s="158"/>
      <c r="P226" s="159"/>
      <c r="Q226" s="157"/>
      <c r="R226" s="157"/>
      <c r="S226" s="159"/>
      <c r="T226" s="159"/>
      <c r="U226" s="159"/>
      <c r="V226" s="160"/>
      <c r="W226" s="160"/>
      <c r="X226" s="161"/>
      <c r="Y226" s="162"/>
      <c r="Z226" s="162"/>
      <c r="AA226" s="159"/>
      <c r="AB226" s="159"/>
      <c r="AC226" s="157"/>
      <c r="AD226" s="157"/>
      <c r="AE226" s="161"/>
      <c r="AF226" s="80">
        <v>3</v>
      </c>
      <c r="AG226" s="81">
        <v>44339</v>
      </c>
      <c r="AH226" s="82" t="s">
        <v>344</v>
      </c>
      <c r="AI226" s="83" t="s">
        <v>346</v>
      </c>
      <c r="AJ226" s="83" t="s">
        <v>209</v>
      </c>
      <c r="AK226" s="84">
        <v>0.80208333333333337</v>
      </c>
      <c r="AL226" s="84">
        <v>0.8125</v>
      </c>
      <c r="AM226" s="84">
        <v>0.92708333333333337</v>
      </c>
      <c r="AN226" s="84">
        <v>0.93402777777777779</v>
      </c>
      <c r="AO226" s="253">
        <f>IF(AN226&lt;AK226,(AN226+1)-AK226,AN226-AK226)</f>
        <v>0.13194444444444442</v>
      </c>
      <c r="AP226" s="163">
        <f>IF(AM226&lt;AL226,(AM226+1)-AL226,AM226-AL226)</f>
        <v>0.11458333333333337</v>
      </c>
      <c r="AQ226" s="164">
        <f>IF(AP226&lt;&gt;0,1,"")</f>
        <v>1</v>
      </c>
      <c r="AR226" s="87">
        <f>IF(AK226&lt;&gt;0,AK226-(6/24)+1440,"")</f>
        <v>1440.5520833333333</v>
      </c>
      <c r="AS226" s="88">
        <v>10.4</v>
      </c>
      <c r="AT226" s="89"/>
      <c r="AU226" s="89"/>
      <c r="AV226" s="88">
        <v>20.3</v>
      </c>
      <c r="AW226" s="88">
        <v>8.4</v>
      </c>
      <c r="AX226" s="90" t="s">
        <v>600</v>
      </c>
      <c r="AY226" s="89">
        <f>AX226*0.0004536</f>
        <v>33.369084000000001</v>
      </c>
      <c r="AZ226" s="88"/>
      <c r="BA226" s="92"/>
      <c r="BB226" s="92"/>
      <c r="BC226" s="80"/>
      <c r="BD226" s="93"/>
      <c r="BE226" s="93"/>
      <c r="BF226" s="93"/>
      <c r="BG226" s="93"/>
      <c r="BH226" s="94"/>
      <c r="BI226" s="94"/>
      <c r="BJ226" s="94"/>
      <c r="BK226" s="95"/>
      <c r="BL226" s="96"/>
      <c r="BM226" s="96"/>
      <c r="BN226" s="96"/>
      <c r="BO226" s="97"/>
      <c r="BP226" s="98"/>
      <c r="BQ226" s="97"/>
      <c r="BR226" s="76"/>
      <c r="BS226" s="76"/>
      <c r="BT226" s="76"/>
      <c r="BU226" s="76"/>
      <c r="BV226" s="76"/>
      <c r="BW226" s="76"/>
      <c r="BX226" s="76"/>
      <c r="BY226" s="76"/>
      <c r="BZ226" s="76"/>
      <c r="CA226" s="76"/>
      <c r="CB226" s="76"/>
      <c r="CC226" s="76"/>
      <c r="CD226" s="212">
        <v>33.439</v>
      </c>
      <c r="CE226" s="76">
        <v>13240</v>
      </c>
      <c r="CF226" s="166">
        <f>((CE226)*0.8)/1000</f>
        <v>10.592000000000001</v>
      </c>
      <c r="CG226" s="76"/>
      <c r="CH226" s="166">
        <f>(((CG226*3.8)*(0.8))/1000)</f>
        <v>0</v>
      </c>
      <c r="CI226" s="167">
        <f>IF(A226="","",IF(CF226=0,CH226,CF226))</f>
        <v>10.592000000000001</v>
      </c>
      <c r="CJ226" s="167">
        <f>IF(A226="","",(CK226/$AY$4))</f>
        <v>3484.1419574914721</v>
      </c>
      <c r="CK226" s="167">
        <f>IF(A226="","",IF(CE226="",(CG226*$AY$4),CE226))</f>
        <v>13240</v>
      </c>
      <c r="CL226" s="99">
        <f>CI226-AS226</f>
        <v>0.19200000000000017</v>
      </c>
      <c r="CM226" s="166">
        <f>AV226-AW226</f>
        <v>11.9</v>
      </c>
      <c r="CN226" s="168" t="s">
        <v>290</v>
      </c>
      <c r="CO226" s="81">
        <v>44339</v>
      </c>
      <c r="CP226" s="192">
        <v>0.72569444444444453</v>
      </c>
      <c r="CQ226" s="192">
        <v>0.74652777777777779</v>
      </c>
      <c r="CR226" s="169" t="s">
        <v>522</v>
      </c>
      <c r="CT226" s="264" t="s">
        <v>697</v>
      </c>
      <c r="CU226" s="101"/>
    </row>
    <row r="227" spans="1:99" s="1" customFormat="1" ht="13.8" hidden="1" thickBot="1" x14ac:dyDescent="0.3">
      <c r="A227" s="100"/>
      <c r="B227" s="76" t="str">
        <f t="shared" si="7"/>
        <v/>
      </c>
      <c r="C227" s="77"/>
      <c r="D227" s="83"/>
      <c r="E227" s="83"/>
      <c r="F227" s="83"/>
      <c r="G227" s="83"/>
      <c r="H227" s="76"/>
      <c r="I227" s="76"/>
      <c r="J227" s="156"/>
      <c r="K227" s="156"/>
      <c r="L227" s="156"/>
      <c r="M227" s="157"/>
      <c r="N227" s="156"/>
      <c r="O227" s="158"/>
      <c r="P227" s="159"/>
      <c r="Q227" s="157"/>
      <c r="R227" s="157"/>
      <c r="S227" s="159"/>
      <c r="T227" s="159"/>
      <c r="U227" s="159"/>
      <c r="V227" s="160"/>
      <c r="W227" s="160"/>
      <c r="X227" s="161"/>
      <c r="Y227" s="162"/>
      <c r="Z227" s="162"/>
      <c r="AA227" s="159"/>
      <c r="AB227" s="159"/>
      <c r="AC227" s="157"/>
      <c r="AD227" s="157"/>
      <c r="AE227" s="161"/>
      <c r="AF227" s="102">
        <v>4</v>
      </c>
      <c r="AG227" s="103"/>
      <c r="AH227" s="104"/>
      <c r="AI227" s="107"/>
      <c r="AJ227" s="106"/>
      <c r="AK227" s="107"/>
      <c r="AL227" s="107"/>
      <c r="AM227" s="107"/>
      <c r="AN227" s="107"/>
      <c r="AO227" s="170">
        <f>IF(AN227&lt;AK227,(AN227+1)-AK227,AN227-AK227)</f>
        <v>0</v>
      </c>
      <c r="AP227" s="170">
        <f>IF(AM227&lt;AL227,(AM227+1)-AL227,AM227-AL227)</f>
        <v>0</v>
      </c>
      <c r="AQ227" s="171" t="str">
        <f>IF(AP227&lt;&gt;0,1,"")</f>
        <v/>
      </c>
      <c r="AR227" s="110" t="str">
        <f>IF(AK227&lt;&gt;0,AK227-(6/24)+1440,"")</f>
        <v/>
      </c>
      <c r="AS227" s="111"/>
      <c r="AT227" s="112"/>
      <c r="AU227" s="112"/>
      <c r="AV227" s="111"/>
      <c r="AW227" s="111"/>
      <c r="AX227" s="113"/>
      <c r="AY227" s="112">
        <f>AX227*0.0004536</f>
        <v>0</v>
      </c>
      <c r="AZ227" s="111"/>
      <c r="BA227" s="115"/>
      <c r="BB227" s="115"/>
      <c r="BC227" s="102"/>
      <c r="BD227" s="116"/>
      <c r="BE227" s="116"/>
      <c r="BF227" s="116"/>
      <c r="BG227" s="116"/>
      <c r="BH227" s="117"/>
      <c r="BI227" s="117"/>
      <c r="BJ227" s="117"/>
      <c r="BK227" s="118"/>
      <c r="BL227" s="119"/>
      <c r="BM227" s="119"/>
      <c r="BN227" s="119"/>
      <c r="BO227" s="120"/>
      <c r="BP227" s="121"/>
      <c r="BQ227" s="120"/>
      <c r="BR227" s="122"/>
      <c r="BS227" s="122"/>
      <c r="BT227" s="122"/>
      <c r="BU227" s="122"/>
      <c r="BV227" s="122"/>
      <c r="BW227" s="122"/>
      <c r="BX227" s="122"/>
      <c r="BY227" s="122"/>
      <c r="BZ227" s="122"/>
      <c r="CA227" s="122"/>
      <c r="CB227" s="122"/>
      <c r="CC227" s="122"/>
      <c r="CD227" s="213"/>
      <c r="CE227" s="122"/>
      <c r="CF227" s="172">
        <f>((CE227)*0.8)/1000</f>
        <v>0</v>
      </c>
      <c r="CG227" s="122"/>
      <c r="CH227" s="172">
        <f>(((CG227*3.8)*(0.8))/1000)</f>
        <v>0</v>
      </c>
      <c r="CI227" s="173" t="str">
        <f>IF(A227="","",IF(CF227=0,CH227,CF227))</f>
        <v/>
      </c>
      <c r="CJ227" s="173" t="str">
        <f>IF(A227="","",(CK227/$AY$4))</f>
        <v/>
      </c>
      <c r="CK227" s="173" t="str">
        <f>IF(A227="","",IF(CE227="",(CG227*$AY$4),CE227))</f>
        <v/>
      </c>
      <c r="CL227" s="123"/>
      <c r="CM227" s="172">
        <f>AV227-AW227</f>
        <v>0</v>
      </c>
      <c r="CN227" s="122"/>
      <c r="CO227" s="202"/>
      <c r="CP227" s="203"/>
      <c r="CQ227" s="203"/>
      <c r="CR227" s="204"/>
      <c r="CT227" s="265"/>
      <c r="CU227" s="76"/>
    </row>
    <row r="228" spans="1:99" s="1" customFormat="1" ht="13.8" hidden="1" thickBot="1" x14ac:dyDescent="0.3">
      <c r="A228" s="124"/>
      <c r="B228" s="125" t="str">
        <f t="shared" si="7"/>
        <v/>
      </c>
      <c r="C228" s="126"/>
      <c r="D228" s="127"/>
      <c r="E228" s="127"/>
      <c r="F228" s="127"/>
      <c r="G228" s="127"/>
      <c r="H228" s="127"/>
      <c r="I228" s="128"/>
      <c r="J228" s="174"/>
      <c r="K228" s="174"/>
      <c r="L228" s="174"/>
      <c r="M228" s="175"/>
      <c r="N228" s="174"/>
      <c r="O228" s="176"/>
      <c r="P228" s="177"/>
      <c r="Q228" s="175"/>
      <c r="R228" s="175"/>
      <c r="S228" s="177"/>
      <c r="T228" s="177"/>
      <c r="U228" s="177"/>
      <c r="V228" s="178"/>
      <c r="W228" s="178"/>
      <c r="X228" s="179"/>
      <c r="Y228" s="180"/>
      <c r="Z228" s="180"/>
      <c r="AA228" s="177"/>
      <c r="AB228" s="177"/>
      <c r="AC228" s="175"/>
      <c r="AD228" s="175"/>
      <c r="AE228" s="181"/>
      <c r="AF228" s="238" t="s">
        <v>141</v>
      </c>
      <c r="AG228" s="239"/>
      <c r="AH228" s="182"/>
      <c r="AI228" s="132"/>
      <c r="AJ228" s="132"/>
      <c r="AK228" s="132"/>
      <c r="AL228" s="132"/>
      <c r="AM228" s="132"/>
      <c r="AN228" s="133"/>
      <c r="AO228" s="133">
        <f>SUM(AO224:AO227)</f>
        <v>0.41666666666666657</v>
      </c>
      <c r="AP228" s="133">
        <f>SUM(AP224:AP227)</f>
        <v>0.35763888888888895</v>
      </c>
      <c r="AQ228" s="134">
        <f>SUM(AQ224:AQ227)</f>
        <v>3</v>
      </c>
      <c r="AR228" s="134"/>
      <c r="AS228" s="135"/>
      <c r="AT228" s="135"/>
      <c r="AU228" s="135"/>
      <c r="AV228" s="135"/>
      <c r="AW228" s="135"/>
      <c r="AX228" s="136"/>
      <c r="AY228" s="135"/>
      <c r="AZ228" s="183"/>
      <c r="BA228" s="184"/>
      <c r="BB228" s="184"/>
      <c r="BC228" s="185"/>
      <c r="BD228" s="185"/>
      <c r="BE228" s="185"/>
      <c r="BF228" s="186"/>
      <c r="BG228" s="186"/>
      <c r="BH228" s="186"/>
      <c r="BI228" s="186"/>
      <c r="BJ228" s="186"/>
      <c r="BK228" s="187"/>
      <c r="BL228" s="187"/>
      <c r="BM228" s="187"/>
      <c r="BN228" s="187"/>
      <c r="BO228" s="188"/>
      <c r="BP228" s="188"/>
      <c r="BQ228" s="188"/>
      <c r="BR228" s="189"/>
      <c r="BS228" s="189"/>
      <c r="BT228" s="189"/>
      <c r="BU228" s="189"/>
      <c r="BV228" s="189"/>
      <c r="BW228" s="189"/>
      <c r="BX228" s="189"/>
      <c r="BY228" s="189"/>
      <c r="BZ228" s="189"/>
      <c r="CA228" s="189"/>
      <c r="CB228" s="189"/>
      <c r="CC228" s="189"/>
      <c r="CD228" s="214"/>
      <c r="CE228" s="132"/>
      <c r="CF228" s="135"/>
      <c r="CG228" s="132"/>
      <c r="CH228" s="135">
        <f>SUM(CH224:CH227)</f>
        <v>28.487839999999998</v>
      </c>
      <c r="CI228" s="190">
        <f>SUM(CI224:CI227)</f>
        <v>39.079839999999997</v>
      </c>
      <c r="CJ228" s="190">
        <f>SUM(CJ224:CJ227)</f>
        <v>12855.141957491473</v>
      </c>
      <c r="CK228" s="190">
        <f>SUM(CK224:CK227)</f>
        <v>48850.500810170757</v>
      </c>
      <c r="CL228" s="191"/>
      <c r="CM228" s="135">
        <f>SUM(CM224:CM227)</f>
        <v>37.599999999999994</v>
      </c>
      <c r="CN228" s="132"/>
      <c r="CO228" s="132"/>
      <c r="CP228" s="132"/>
      <c r="CQ228" s="132"/>
      <c r="CR228" s="141"/>
      <c r="CT228" s="214"/>
      <c r="CU228" s="214"/>
    </row>
    <row r="229" spans="1:99" s="1" customFormat="1" ht="13.8" thickBot="1" x14ac:dyDescent="0.3">
      <c r="A229" s="100">
        <v>7769</v>
      </c>
      <c r="B229" s="51" t="str">
        <f t="shared" si="7"/>
        <v>7769-1300-1</v>
      </c>
      <c r="C229" s="52">
        <v>62</v>
      </c>
      <c r="D229" s="83" t="s">
        <v>218</v>
      </c>
      <c r="E229" s="83" t="s">
        <v>317</v>
      </c>
      <c r="F229" s="83"/>
      <c r="G229" s="83"/>
      <c r="H229" s="53"/>
      <c r="I229" s="70"/>
      <c r="J229" s="142"/>
      <c r="K229" s="142"/>
      <c r="L229" s="142"/>
      <c r="M229" s="143"/>
      <c r="N229" s="142"/>
      <c r="O229" s="144"/>
      <c r="P229" s="145"/>
      <c r="Q229" s="143"/>
      <c r="R229" s="143"/>
      <c r="S229" s="145"/>
      <c r="T229" s="145"/>
      <c r="U229" s="145"/>
      <c r="V229" s="146"/>
      <c r="W229" s="146"/>
      <c r="X229" s="147"/>
      <c r="Y229" s="146"/>
      <c r="Z229" s="146"/>
      <c r="AA229" s="145"/>
      <c r="AB229" s="145"/>
      <c r="AC229" s="143"/>
      <c r="AD229" s="143"/>
      <c r="AE229" s="147"/>
      <c r="AF229" s="56">
        <v>1</v>
      </c>
      <c r="AG229" s="81">
        <v>44339</v>
      </c>
      <c r="AH229" s="148" t="s">
        <v>372</v>
      </c>
      <c r="AI229" s="53" t="s">
        <v>209</v>
      </c>
      <c r="AJ229" s="53" t="s">
        <v>244</v>
      </c>
      <c r="AK229" s="149">
        <v>0.99652777777777779</v>
      </c>
      <c r="AL229" s="84">
        <v>9.7222222222222224E-3</v>
      </c>
      <c r="AM229" s="84">
        <v>0.15208333333333332</v>
      </c>
      <c r="AN229" s="149">
        <v>0.16319444444444445</v>
      </c>
      <c r="AO229" s="150">
        <f>IF(AN229&lt;AK229,(AN229+1)-AK229,AN229-AK229)</f>
        <v>0.16666666666666663</v>
      </c>
      <c r="AP229" s="150">
        <f>IF(AM229&lt;AL229,(AM229+1)-AL229,AM229-AL229)</f>
        <v>0.1423611111111111</v>
      </c>
      <c r="AQ229" s="151">
        <f>IF(AP229&lt;&gt;0,1,"")</f>
        <v>1</v>
      </c>
      <c r="AR229" s="63">
        <f>IF(AK229&lt;&gt;0,AK229-(6/24)+1440,"")</f>
        <v>1440.7465277777778</v>
      </c>
      <c r="AS229" s="261">
        <v>16.91</v>
      </c>
      <c r="AT229" s="152"/>
      <c r="AU229" s="152"/>
      <c r="AV229" s="242">
        <v>24</v>
      </c>
      <c r="AW229" s="88">
        <v>7.3</v>
      </c>
      <c r="AX229" s="51">
        <v>86810</v>
      </c>
      <c r="AY229" s="65">
        <f>AX229*0.0004536</f>
        <v>39.377016000000005</v>
      </c>
      <c r="AZ229" s="66"/>
      <c r="BA229" s="68"/>
      <c r="BB229" s="68"/>
      <c r="BC229" s="69"/>
      <c r="BD229" s="70"/>
      <c r="BE229" s="70"/>
      <c r="BF229" s="70"/>
      <c r="BG229" s="70"/>
      <c r="BH229" s="71"/>
      <c r="BI229" s="71"/>
      <c r="BJ229" s="71"/>
      <c r="BK229" s="72"/>
      <c r="BL229" s="73"/>
      <c r="BM229" s="73"/>
      <c r="BN229" s="73"/>
      <c r="BO229" s="74"/>
      <c r="BP229" s="75"/>
      <c r="BQ229" s="74"/>
      <c r="BR229" s="51"/>
      <c r="BS229" s="51"/>
      <c r="BT229" s="51"/>
      <c r="BU229" s="51"/>
      <c r="BV229" s="51"/>
      <c r="BW229" s="51"/>
      <c r="BX229" s="51"/>
      <c r="BY229" s="51"/>
      <c r="BZ229" s="51"/>
      <c r="CA229" s="51"/>
      <c r="CB229" s="51"/>
      <c r="CC229" s="51"/>
      <c r="CD229" s="215">
        <v>37.634</v>
      </c>
      <c r="CE229" s="51">
        <v>21143</v>
      </c>
      <c r="CF229" s="153">
        <f>((CE229)*0.8)/1000</f>
        <v>16.914400000000001</v>
      </c>
      <c r="CG229" s="51"/>
      <c r="CH229" s="153">
        <f>(((CG229*3.8)*(0.8))/1000)</f>
        <v>0</v>
      </c>
      <c r="CI229" s="154">
        <f>IF(A229="","",IF(CF229=0,CH229,CF229))</f>
        <v>16.914400000000001</v>
      </c>
      <c r="CJ229" s="154">
        <f>IF(A229="","",(CK229/$AY$4))</f>
        <v>5563.8378706376279</v>
      </c>
      <c r="CK229" s="154">
        <f>IF(A229="","",IF(CE229="",(CG229*$AY$4),CE229))</f>
        <v>21143</v>
      </c>
      <c r="CL229" s="251">
        <f>CI229-AS229</f>
        <v>4.4000000000004036E-3</v>
      </c>
      <c r="CM229" s="153">
        <f>AV229-AW229</f>
        <v>16.7</v>
      </c>
      <c r="CN229" s="155" t="s">
        <v>142</v>
      </c>
      <c r="CO229" s="199">
        <v>44339</v>
      </c>
      <c r="CP229" s="200">
        <v>0.73263888888888884</v>
      </c>
      <c r="CQ229" s="200">
        <v>0.78819444444444453</v>
      </c>
      <c r="CR229" s="201" t="s">
        <v>523</v>
      </c>
      <c r="CT229" s="263" t="s">
        <v>697</v>
      </c>
      <c r="CU229" s="228"/>
    </row>
    <row r="230" spans="1:99" s="1" customFormat="1" ht="13.8" hidden="1" thickBot="1" x14ac:dyDescent="0.3">
      <c r="A230" s="100"/>
      <c r="B230" s="76" t="str">
        <f t="shared" si="7"/>
        <v/>
      </c>
      <c r="C230" s="77"/>
      <c r="D230" s="83"/>
      <c r="E230" s="83"/>
      <c r="F230" s="83"/>
      <c r="G230" s="83"/>
      <c r="H230" s="76"/>
      <c r="I230" s="76"/>
      <c r="J230" s="156"/>
      <c r="K230" s="156"/>
      <c r="L230" s="156"/>
      <c r="M230" s="157"/>
      <c r="N230" s="156"/>
      <c r="O230" s="158"/>
      <c r="P230" s="159"/>
      <c r="Q230" s="157"/>
      <c r="R230" s="157"/>
      <c r="S230" s="159"/>
      <c r="T230" s="159"/>
      <c r="U230" s="159"/>
      <c r="V230" s="160"/>
      <c r="W230" s="160"/>
      <c r="X230" s="161"/>
      <c r="Y230" s="162"/>
      <c r="Z230" s="162"/>
      <c r="AA230" s="159"/>
      <c r="AB230" s="159"/>
      <c r="AC230" s="157"/>
      <c r="AD230" s="157"/>
      <c r="AE230" s="161"/>
      <c r="AF230" s="80">
        <v>2</v>
      </c>
      <c r="AG230" s="81"/>
      <c r="AH230" s="82"/>
      <c r="AI230" s="83"/>
      <c r="AJ230" s="83"/>
      <c r="AK230" s="84"/>
      <c r="AL230" s="84"/>
      <c r="AM230" s="84"/>
      <c r="AN230" s="84"/>
      <c r="AO230" s="163">
        <f>IF(AN230&lt;AK230,(AN230+1)-AK230,AN230-AK230)</f>
        <v>0</v>
      </c>
      <c r="AP230" s="163">
        <f>IF(AM230&lt;AL230,(AM230+1)-AL230,AM230-AL230)</f>
        <v>0</v>
      </c>
      <c r="AQ230" s="164" t="str">
        <f>IF(AP230&lt;&gt;0,1,"")</f>
        <v/>
      </c>
      <c r="AR230" s="87" t="str">
        <f>IF(AK230&lt;&gt;0,AK230-(6/24)+1440,"")</f>
        <v/>
      </c>
      <c r="AS230" s="88"/>
      <c r="AT230" s="165"/>
      <c r="AU230" s="165"/>
      <c r="AV230" s="88"/>
      <c r="AW230" s="88"/>
      <c r="AX230" s="90"/>
      <c r="AY230" s="89">
        <f>AX230*0.0004536</f>
        <v>0</v>
      </c>
      <c r="AZ230" s="88"/>
      <c r="BA230" s="92"/>
      <c r="BB230" s="92"/>
      <c r="BC230" s="80"/>
      <c r="BD230" s="93"/>
      <c r="BE230" s="93"/>
      <c r="BF230" s="93"/>
      <c r="BG230" s="93"/>
      <c r="BH230" s="94"/>
      <c r="BI230" s="94"/>
      <c r="BJ230" s="94"/>
      <c r="BK230" s="95"/>
      <c r="BL230" s="96"/>
      <c r="BM230" s="96"/>
      <c r="BN230" s="96"/>
      <c r="BO230" s="97"/>
      <c r="BP230" s="98"/>
      <c r="BQ230" s="97"/>
      <c r="BR230" s="76"/>
      <c r="BS230" s="76"/>
      <c r="BT230" s="76"/>
      <c r="BU230" s="76"/>
      <c r="BV230" s="76"/>
      <c r="BW230" s="76"/>
      <c r="BX230" s="76"/>
      <c r="BY230" s="76"/>
      <c r="BZ230" s="76"/>
      <c r="CA230" s="76"/>
      <c r="CB230" s="76"/>
      <c r="CC230" s="76"/>
      <c r="CD230" s="212"/>
      <c r="CE230" s="76"/>
      <c r="CF230" s="166">
        <f>((CE230)*0.8)/1000</f>
        <v>0</v>
      </c>
      <c r="CG230" s="76"/>
      <c r="CH230" s="166">
        <f>(((CG230*3.8)*(0.8))/1000)</f>
        <v>0</v>
      </c>
      <c r="CI230" s="167" t="str">
        <f>IF(A230="","",IF(CF230=0,CH230,CF230))</f>
        <v/>
      </c>
      <c r="CJ230" s="167" t="str">
        <f>IF(A230="","",(CK230/$AY$4))</f>
        <v/>
      </c>
      <c r="CK230" s="167" t="str">
        <f>IF(A230="","",IF(CE230="",(CG230*$AY$4),CE230))</f>
        <v/>
      </c>
      <c r="CL230" s="99"/>
      <c r="CM230" s="166">
        <f>AV230-AW230</f>
        <v>0</v>
      </c>
      <c r="CN230" s="168"/>
      <c r="CO230" s="81"/>
      <c r="CP230" s="192"/>
      <c r="CQ230" s="192"/>
      <c r="CR230" s="169"/>
      <c r="CT230" s="264"/>
      <c r="CU230" s="76"/>
    </row>
    <row r="231" spans="1:99" s="1" customFormat="1" ht="13.8" hidden="1" thickBot="1" x14ac:dyDescent="0.3">
      <c r="A231" s="100"/>
      <c r="B231" s="76" t="str">
        <f t="shared" si="7"/>
        <v/>
      </c>
      <c r="C231" s="77"/>
      <c r="D231" s="83"/>
      <c r="E231" s="83"/>
      <c r="F231" s="83"/>
      <c r="G231" s="83"/>
      <c r="H231" s="76"/>
      <c r="I231" s="76"/>
      <c r="J231" s="156"/>
      <c r="K231" s="156"/>
      <c r="L231" s="156"/>
      <c r="M231" s="157"/>
      <c r="N231" s="156"/>
      <c r="O231" s="158"/>
      <c r="P231" s="159"/>
      <c r="Q231" s="157"/>
      <c r="R231" s="157"/>
      <c r="S231" s="159"/>
      <c r="T231" s="159"/>
      <c r="U231" s="159"/>
      <c r="V231" s="160"/>
      <c r="W231" s="160"/>
      <c r="X231" s="161"/>
      <c r="Y231" s="162"/>
      <c r="Z231" s="162"/>
      <c r="AA231" s="159"/>
      <c r="AB231" s="159"/>
      <c r="AC231" s="157"/>
      <c r="AD231" s="157"/>
      <c r="AE231" s="161"/>
      <c r="AF231" s="80">
        <v>3</v>
      </c>
      <c r="AG231" s="81"/>
      <c r="AH231" s="82"/>
      <c r="AI231" s="83"/>
      <c r="AJ231" s="83"/>
      <c r="AK231" s="84"/>
      <c r="AL231" s="84"/>
      <c r="AM231" s="84"/>
      <c r="AN231" s="84"/>
      <c r="AO231" s="243">
        <f>IF(AN231&lt;AK231,(AN231+1)-AK231,AN231-AK231)</f>
        <v>0</v>
      </c>
      <c r="AP231" s="163">
        <f>IF(AM231&lt;AL231,(AM231+1)-AL231,AM231-AL231)</f>
        <v>0</v>
      </c>
      <c r="AQ231" s="164" t="str">
        <f>IF(AP231&lt;&gt;0,1,"")</f>
        <v/>
      </c>
      <c r="AR231" s="87" t="str">
        <f>IF(AK231&lt;&gt;0,AK231-(6/24)+1440,"")</f>
        <v/>
      </c>
      <c r="AS231" s="88"/>
      <c r="AT231" s="89"/>
      <c r="AU231" s="89"/>
      <c r="AV231" s="88"/>
      <c r="AW231" s="88"/>
      <c r="AX231" s="90"/>
      <c r="AY231" s="89">
        <f>AX231*0.0004536</f>
        <v>0</v>
      </c>
      <c r="AZ231" s="88"/>
      <c r="BA231" s="92"/>
      <c r="BB231" s="92"/>
      <c r="BC231" s="80"/>
      <c r="BD231" s="93"/>
      <c r="BE231" s="93"/>
      <c r="BF231" s="93"/>
      <c r="BG231" s="93"/>
      <c r="BH231" s="94"/>
      <c r="BI231" s="94"/>
      <c r="BJ231" s="94"/>
      <c r="BK231" s="95"/>
      <c r="BL231" s="96"/>
      <c r="BM231" s="96"/>
      <c r="BN231" s="96"/>
      <c r="BO231" s="97"/>
      <c r="BP231" s="98"/>
      <c r="BQ231" s="97"/>
      <c r="BR231" s="76"/>
      <c r="BS231" s="76"/>
      <c r="BT231" s="76"/>
      <c r="BU231" s="76"/>
      <c r="BV231" s="76"/>
      <c r="BW231" s="76"/>
      <c r="BX231" s="76"/>
      <c r="BY231" s="76"/>
      <c r="BZ231" s="76"/>
      <c r="CA231" s="76"/>
      <c r="CB231" s="76"/>
      <c r="CC231" s="76"/>
      <c r="CD231" s="212"/>
      <c r="CE231" s="76"/>
      <c r="CF231" s="166">
        <f>((CE231)*0.8)/1000</f>
        <v>0</v>
      </c>
      <c r="CG231" s="76"/>
      <c r="CH231" s="166">
        <f>(((CG231*3.8)*(0.8))/1000)</f>
        <v>0</v>
      </c>
      <c r="CI231" s="167" t="str">
        <f>IF(A231="","",IF(CF231=0,CH231,CF231))</f>
        <v/>
      </c>
      <c r="CJ231" s="167" t="str">
        <f>IF(A231="","",(CK231/$AY$4))</f>
        <v/>
      </c>
      <c r="CK231" s="167" t="str">
        <f>IF(A231="","",IF(CE231="",(CG231*$AY$4),CE231))</f>
        <v/>
      </c>
      <c r="CL231" s="99"/>
      <c r="CM231" s="166">
        <f>AV231-AW231</f>
        <v>0</v>
      </c>
      <c r="CN231" s="168"/>
      <c r="CO231" s="81"/>
      <c r="CP231" s="192"/>
      <c r="CQ231" s="192"/>
      <c r="CR231" s="169"/>
      <c r="CT231" s="264"/>
      <c r="CU231" s="101"/>
    </row>
    <row r="232" spans="1:99" s="1" customFormat="1" ht="13.8" hidden="1" thickBot="1" x14ac:dyDescent="0.3">
      <c r="A232" s="100"/>
      <c r="B232" s="76" t="str">
        <f t="shared" si="7"/>
        <v/>
      </c>
      <c r="C232" s="77"/>
      <c r="D232" s="83"/>
      <c r="E232" s="83"/>
      <c r="F232" s="83"/>
      <c r="G232" s="83"/>
      <c r="H232" s="76"/>
      <c r="I232" s="76"/>
      <c r="J232" s="156"/>
      <c r="K232" s="156"/>
      <c r="L232" s="156"/>
      <c r="M232" s="157"/>
      <c r="N232" s="156"/>
      <c r="O232" s="158"/>
      <c r="P232" s="159"/>
      <c r="Q232" s="157"/>
      <c r="R232" s="157"/>
      <c r="S232" s="159"/>
      <c r="T232" s="159"/>
      <c r="U232" s="159"/>
      <c r="V232" s="160"/>
      <c r="W232" s="160"/>
      <c r="X232" s="161"/>
      <c r="Y232" s="162"/>
      <c r="Z232" s="162"/>
      <c r="AA232" s="159"/>
      <c r="AB232" s="159"/>
      <c r="AC232" s="157"/>
      <c r="AD232" s="157"/>
      <c r="AE232" s="161"/>
      <c r="AF232" s="102">
        <v>4</v>
      </c>
      <c r="AG232" s="103"/>
      <c r="AH232" s="104"/>
      <c r="AI232" s="107"/>
      <c r="AJ232" s="106"/>
      <c r="AK232" s="107"/>
      <c r="AL232" s="107"/>
      <c r="AM232" s="107"/>
      <c r="AN232" s="107"/>
      <c r="AO232" s="170">
        <f>IF(AN232&lt;AK232,(AN232+1)-AK232,AN232-AK232)</f>
        <v>0</v>
      </c>
      <c r="AP232" s="170">
        <f>IF(AM232&lt;AL232,(AM232+1)-AL232,AM232-AL232)</f>
        <v>0</v>
      </c>
      <c r="AQ232" s="171" t="str">
        <f>IF(AP232&lt;&gt;0,1,"")</f>
        <v/>
      </c>
      <c r="AR232" s="110" t="str">
        <f>IF(AK232&lt;&gt;0,AK232-(6/24)+1440,"")</f>
        <v/>
      </c>
      <c r="AS232" s="111"/>
      <c r="AT232" s="112"/>
      <c r="AU232" s="112"/>
      <c r="AV232" s="111"/>
      <c r="AW232" s="111"/>
      <c r="AX232" s="113"/>
      <c r="AY232" s="112">
        <f>AX232*0.0004536</f>
        <v>0</v>
      </c>
      <c r="AZ232" s="111"/>
      <c r="BA232" s="115"/>
      <c r="BB232" s="115"/>
      <c r="BC232" s="102"/>
      <c r="BD232" s="116"/>
      <c r="BE232" s="116"/>
      <c r="BF232" s="116"/>
      <c r="BG232" s="116"/>
      <c r="BH232" s="117"/>
      <c r="BI232" s="117"/>
      <c r="BJ232" s="117"/>
      <c r="BK232" s="118"/>
      <c r="BL232" s="119"/>
      <c r="BM232" s="119"/>
      <c r="BN232" s="119"/>
      <c r="BO232" s="120"/>
      <c r="BP232" s="121"/>
      <c r="BQ232" s="120"/>
      <c r="BR232" s="122"/>
      <c r="BS232" s="122"/>
      <c r="BT232" s="122"/>
      <c r="BU232" s="122"/>
      <c r="BV232" s="122"/>
      <c r="BW232" s="122"/>
      <c r="BX232" s="122"/>
      <c r="BY232" s="122"/>
      <c r="BZ232" s="122"/>
      <c r="CA232" s="122"/>
      <c r="CB232" s="122"/>
      <c r="CC232" s="122"/>
      <c r="CD232" s="213"/>
      <c r="CE232" s="122"/>
      <c r="CF232" s="172">
        <f>((CE232)*0.8)/1000</f>
        <v>0</v>
      </c>
      <c r="CG232" s="122"/>
      <c r="CH232" s="172">
        <f>(((CG232*3.8)*(0.8))/1000)</f>
        <v>0</v>
      </c>
      <c r="CI232" s="173" t="str">
        <f>IF(A232="","",IF(CF232=0,CH232,CF232))</f>
        <v/>
      </c>
      <c r="CJ232" s="173" t="str">
        <f>IF(A232="","",(CK232/$AY$4))</f>
        <v/>
      </c>
      <c r="CK232" s="173" t="str">
        <f>IF(A232="","",IF(CE232="",(CG232*$AY$4),CE232))</f>
        <v/>
      </c>
      <c r="CL232" s="123"/>
      <c r="CM232" s="172">
        <f>AV232-AW232</f>
        <v>0</v>
      </c>
      <c r="CN232" s="122"/>
      <c r="CO232" s="202"/>
      <c r="CP232" s="203"/>
      <c r="CQ232" s="203"/>
      <c r="CR232" s="204"/>
      <c r="CT232" s="265"/>
      <c r="CU232" s="76"/>
    </row>
    <row r="233" spans="1:99" s="1" customFormat="1" ht="13.8" hidden="1" thickBot="1" x14ac:dyDescent="0.3">
      <c r="A233" s="124"/>
      <c r="B233" s="125" t="str">
        <f t="shared" si="7"/>
        <v/>
      </c>
      <c r="C233" s="126"/>
      <c r="D233" s="127"/>
      <c r="E233" s="127"/>
      <c r="F233" s="127"/>
      <c r="G233" s="127"/>
      <c r="H233" s="127"/>
      <c r="I233" s="128"/>
      <c r="J233" s="174"/>
      <c r="K233" s="174"/>
      <c r="L233" s="174"/>
      <c r="M233" s="175"/>
      <c r="N233" s="174"/>
      <c r="O233" s="176"/>
      <c r="P233" s="177"/>
      <c r="Q233" s="175"/>
      <c r="R233" s="175"/>
      <c r="S233" s="177"/>
      <c r="T233" s="177"/>
      <c r="U233" s="177"/>
      <c r="V233" s="178"/>
      <c r="W233" s="178"/>
      <c r="X233" s="179"/>
      <c r="Y233" s="180"/>
      <c r="Z233" s="180"/>
      <c r="AA233" s="177"/>
      <c r="AB233" s="177"/>
      <c r="AC233" s="175"/>
      <c r="AD233" s="175"/>
      <c r="AE233" s="181"/>
      <c r="AF233" s="238" t="s">
        <v>141</v>
      </c>
      <c r="AG233" s="239"/>
      <c r="AH233" s="182"/>
      <c r="AI233" s="132"/>
      <c r="AJ233" s="132"/>
      <c r="AK233" s="132"/>
      <c r="AL233" s="132"/>
      <c r="AM233" s="132"/>
      <c r="AN233" s="133"/>
      <c r="AO233" s="133">
        <f>SUM(AO229:AO232)</f>
        <v>0.16666666666666663</v>
      </c>
      <c r="AP233" s="133">
        <f>SUM(AP229:AP232)</f>
        <v>0.1423611111111111</v>
      </c>
      <c r="AQ233" s="134">
        <f>SUM(AQ229:AQ232)</f>
        <v>1</v>
      </c>
      <c r="AR233" s="134"/>
      <c r="AS233" s="135"/>
      <c r="AT233" s="135"/>
      <c r="AU233" s="135"/>
      <c r="AV233" s="135"/>
      <c r="AW233" s="135"/>
      <c r="AX233" s="136"/>
      <c r="AY233" s="135"/>
      <c r="AZ233" s="183"/>
      <c r="BA233" s="184"/>
      <c r="BB233" s="184"/>
      <c r="BC233" s="185"/>
      <c r="BD233" s="185"/>
      <c r="BE233" s="185"/>
      <c r="BF233" s="186"/>
      <c r="BG233" s="186"/>
      <c r="BH233" s="186"/>
      <c r="BI233" s="186"/>
      <c r="BJ233" s="186"/>
      <c r="BK233" s="187"/>
      <c r="BL233" s="187"/>
      <c r="BM233" s="187"/>
      <c r="BN233" s="187"/>
      <c r="BO233" s="188"/>
      <c r="BP233" s="188"/>
      <c r="BQ233" s="188"/>
      <c r="BR233" s="189"/>
      <c r="BS233" s="189"/>
      <c r="BT233" s="189"/>
      <c r="BU233" s="189"/>
      <c r="BV233" s="189"/>
      <c r="BW233" s="189"/>
      <c r="BX233" s="189"/>
      <c r="BY233" s="189"/>
      <c r="BZ233" s="189"/>
      <c r="CA233" s="189"/>
      <c r="CB233" s="189"/>
      <c r="CC233" s="189"/>
      <c r="CD233" s="214"/>
      <c r="CE233" s="132"/>
      <c r="CF233" s="135"/>
      <c r="CG233" s="132"/>
      <c r="CH233" s="135">
        <f>SUM(CH229:CH232)</f>
        <v>0</v>
      </c>
      <c r="CI233" s="190">
        <f>SUM(CI229:CI232)</f>
        <v>16.914400000000001</v>
      </c>
      <c r="CJ233" s="190">
        <f>SUM(CJ229:CJ232)</f>
        <v>5563.8378706376279</v>
      </c>
      <c r="CK233" s="190">
        <f>SUM(CK229:CK232)</f>
        <v>21143</v>
      </c>
      <c r="CL233" s="191"/>
      <c r="CM233" s="135">
        <f>SUM(CM229:CM232)</f>
        <v>16.7</v>
      </c>
      <c r="CN233" s="132"/>
      <c r="CO233" s="132"/>
      <c r="CP233" s="132"/>
      <c r="CQ233" s="132"/>
      <c r="CR233" s="141"/>
      <c r="CT233" s="214"/>
      <c r="CU233" s="214"/>
    </row>
    <row r="234" spans="1:99" s="1" customFormat="1" x14ac:dyDescent="0.25">
      <c r="A234" s="100">
        <v>7770</v>
      </c>
      <c r="B234" s="51" t="str">
        <f t="shared" si="7"/>
        <v>7770-301-1</v>
      </c>
      <c r="C234" s="52">
        <v>62</v>
      </c>
      <c r="D234" s="83" t="s">
        <v>309</v>
      </c>
      <c r="E234" s="83" t="s">
        <v>241</v>
      </c>
      <c r="F234" s="83" t="s">
        <v>595</v>
      </c>
      <c r="G234" s="83"/>
      <c r="H234" s="53"/>
      <c r="I234" s="70"/>
      <c r="J234" s="142"/>
      <c r="K234" s="142"/>
      <c r="L234" s="142"/>
      <c r="M234" s="143"/>
      <c r="N234" s="142"/>
      <c r="O234" s="144"/>
      <c r="P234" s="145"/>
      <c r="Q234" s="143"/>
      <c r="R234" s="143"/>
      <c r="S234" s="145"/>
      <c r="T234" s="145"/>
      <c r="U234" s="145"/>
      <c r="V234" s="146"/>
      <c r="W234" s="146"/>
      <c r="X234" s="147"/>
      <c r="Y234" s="146"/>
      <c r="Z234" s="146"/>
      <c r="AA234" s="145"/>
      <c r="AB234" s="145"/>
      <c r="AC234" s="143"/>
      <c r="AD234" s="143"/>
      <c r="AE234" s="147"/>
      <c r="AF234" s="56">
        <v>1</v>
      </c>
      <c r="AG234" s="81">
        <v>44340</v>
      </c>
      <c r="AH234" s="148" t="s">
        <v>329</v>
      </c>
      <c r="AI234" s="53" t="s">
        <v>244</v>
      </c>
      <c r="AJ234" s="53" t="s">
        <v>330</v>
      </c>
      <c r="AK234" s="149">
        <v>0.23611111111111113</v>
      </c>
      <c r="AL234" s="84">
        <v>0.2673611111111111</v>
      </c>
      <c r="AM234" s="84">
        <v>0.375</v>
      </c>
      <c r="AN234" s="149">
        <v>0.38194444444444442</v>
      </c>
      <c r="AO234" s="150">
        <f>IF(AN234&lt;AK234,(AN234+1)-AK234,AN234-AK234)</f>
        <v>0.14583333333333329</v>
      </c>
      <c r="AP234" s="150">
        <f>IF(AM234&lt;AL234,(AM234+1)-AL234,AM234-AL234)</f>
        <v>0.1076388888888889</v>
      </c>
      <c r="AQ234" s="151">
        <f>IF(AP234&lt;&gt;0,1,"")</f>
        <v>1</v>
      </c>
      <c r="AR234" s="63">
        <f>IF(AK234&lt;&gt;0,AK234-(6/24)+1440,"")</f>
        <v>1439.9861111111111</v>
      </c>
      <c r="AS234" s="66">
        <v>14.1</v>
      </c>
      <c r="AT234" s="152"/>
      <c r="AU234" s="152"/>
      <c r="AV234" s="66">
        <v>21</v>
      </c>
      <c r="AW234" s="88">
        <v>7.6</v>
      </c>
      <c r="AX234" s="51">
        <v>95441.8</v>
      </c>
      <c r="AY234" s="65">
        <f>AX234*0.0004536</f>
        <v>43.292400480000005</v>
      </c>
      <c r="AZ234" s="66"/>
      <c r="BA234" s="68"/>
      <c r="BB234" s="68"/>
      <c r="BC234" s="69"/>
      <c r="BD234" s="70"/>
      <c r="BE234" s="70"/>
      <c r="BF234" s="70"/>
      <c r="BG234" s="70"/>
      <c r="BH234" s="71"/>
      <c r="BI234" s="71"/>
      <c r="BJ234" s="71"/>
      <c r="BK234" s="72"/>
      <c r="BL234" s="73"/>
      <c r="BM234" s="73"/>
      <c r="BN234" s="73"/>
      <c r="BO234" s="74"/>
      <c r="BP234" s="75"/>
      <c r="BQ234" s="74"/>
      <c r="BR234" s="51"/>
      <c r="BS234" s="51"/>
      <c r="BT234" s="51"/>
      <c r="BU234" s="51"/>
      <c r="BV234" s="51"/>
      <c r="BW234" s="51"/>
      <c r="BX234" s="51"/>
      <c r="BY234" s="51"/>
      <c r="BZ234" s="51"/>
      <c r="CA234" s="51"/>
      <c r="CB234" s="51"/>
      <c r="CC234" s="51"/>
      <c r="CD234" s="215">
        <v>40.365000000000002</v>
      </c>
      <c r="CE234" s="51"/>
      <c r="CF234" s="153">
        <f>((CE234)*0.8)/1000</f>
        <v>0</v>
      </c>
      <c r="CG234" s="51">
        <v>4648</v>
      </c>
      <c r="CH234" s="153">
        <f>(((CG234*3.8)*(0.8))/1000)</f>
        <v>14.129919999999998</v>
      </c>
      <c r="CI234" s="154">
        <f>IF(A234="","",IF(CF234=0,CH234,CF234))</f>
        <v>14.129919999999998</v>
      </c>
      <c r="CJ234" s="154">
        <f>IF(A234="","",(CK234/$AY$4))</f>
        <v>4648</v>
      </c>
      <c r="CK234" s="154">
        <f>IF(A234="","",IF(CE234="",(CG234*$AY$4),CE234))</f>
        <v>17662.747600648137</v>
      </c>
      <c r="CL234" s="242">
        <f>CI234-AS234</f>
        <v>2.9919999999998836E-2</v>
      </c>
      <c r="CM234" s="153">
        <f>AV234-AW234</f>
        <v>13.4</v>
      </c>
      <c r="CN234" s="155" t="s">
        <v>142</v>
      </c>
      <c r="CO234" s="199"/>
      <c r="CP234" s="200"/>
      <c r="CQ234" s="200"/>
      <c r="CR234" s="201"/>
      <c r="CT234" s="263" t="s">
        <v>697</v>
      </c>
      <c r="CU234" s="228"/>
    </row>
    <row r="235" spans="1:99" s="1" customFormat="1" ht="13.8" thickBot="1" x14ac:dyDescent="0.3">
      <c r="A235" s="100">
        <v>7770</v>
      </c>
      <c r="B235" s="76" t="str">
        <f t="shared" si="7"/>
        <v>7770-301-2</v>
      </c>
      <c r="C235" s="77">
        <v>62</v>
      </c>
      <c r="D235" s="83" t="s">
        <v>309</v>
      </c>
      <c r="E235" s="83" t="s">
        <v>241</v>
      </c>
      <c r="F235" s="83" t="s">
        <v>595</v>
      </c>
      <c r="G235" s="83"/>
      <c r="H235" s="76"/>
      <c r="I235" s="76"/>
      <c r="J235" s="156"/>
      <c r="K235" s="156"/>
      <c r="L235" s="156"/>
      <c r="M235" s="157"/>
      <c r="N235" s="156"/>
      <c r="O235" s="158"/>
      <c r="P235" s="159"/>
      <c r="Q235" s="157"/>
      <c r="R235" s="157"/>
      <c r="S235" s="159"/>
      <c r="T235" s="159"/>
      <c r="U235" s="159"/>
      <c r="V235" s="160"/>
      <c r="W235" s="160"/>
      <c r="X235" s="161"/>
      <c r="Y235" s="162"/>
      <c r="Z235" s="162"/>
      <c r="AA235" s="159"/>
      <c r="AB235" s="159"/>
      <c r="AC235" s="157"/>
      <c r="AD235" s="157"/>
      <c r="AE235" s="161"/>
      <c r="AF235" s="80">
        <v>2</v>
      </c>
      <c r="AG235" s="81">
        <v>44340</v>
      </c>
      <c r="AH235" s="82" t="s">
        <v>329</v>
      </c>
      <c r="AI235" s="83" t="s">
        <v>330</v>
      </c>
      <c r="AJ235" s="83" t="s">
        <v>209</v>
      </c>
      <c r="AK235" s="84">
        <v>0.40972222222222227</v>
      </c>
      <c r="AL235" s="84">
        <v>0.4201388888888889</v>
      </c>
      <c r="AM235" s="84">
        <v>0.4513888888888889</v>
      </c>
      <c r="AN235" s="84">
        <v>0.45833333333333331</v>
      </c>
      <c r="AO235" s="163">
        <f>IF(AN235&lt;AK235,(AN235+1)-AK235,AN235-AK235)</f>
        <v>4.8611111111111049E-2</v>
      </c>
      <c r="AP235" s="163">
        <f>IF(AM235&lt;AL235,(AM235+1)-AL235,AM235-AL235)</f>
        <v>3.125E-2</v>
      </c>
      <c r="AQ235" s="164">
        <f>IF(AP235&lt;&gt;0,1,"")</f>
        <v>1</v>
      </c>
      <c r="AR235" s="87">
        <f>IF(AK235&lt;&gt;0,AK235-(6/24)+1440,"")</f>
        <v>1440.1597222222222</v>
      </c>
      <c r="AS235" s="88">
        <v>3.7</v>
      </c>
      <c r="AT235" s="165"/>
      <c r="AU235" s="165"/>
      <c r="AV235" s="88">
        <v>11</v>
      </c>
      <c r="AW235" s="88">
        <v>7.2</v>
      </c>
      <c r="AX235" s="90" t="s">
        <v>601</v>
      </c>
      <c r="AY235" s="89">
        <f>AX235*0.0004536</f>
        <v>13.321279440000001</v>
      </c>
      <c r="AZ235" s="88"/>
      <c r="BA235" s="92"/>
      <c r="BB235" s="92"/>
      <c r="BC235" s="80"/>
      <c r="BD235" s="93"/>
      <c r="BE235" s="93"/>
      <c r="BF235" s="93"/>
      <c r="BG235" s="93"/>
      <c r="BH235" s="94"/>
      <c r="BI235" s="94"/>
      <c r="BJ235" s="94"/>
      <c r="BK235" s="95"/>
      <c r="BL235" s="96"/>
      <c r="BM235" s="96"/>
      <c r="BN235" s="96"/>
      <c r="BO235" s="97"/>
      <c r="BP235" s="98"/>
      <c r="BQ235" s="97"/>
      <c r="BR235" s="76"/>
      <c r="BS235" s="76"/>
      <c r="BT235" s="76"/>
      <c r="BU235" s="76"/>
      <c r="BV235" s="76"/>
      <c r="BW235" s="76"/>
      <c r="BX235" s="76"/>
      <c r="BY235" s="76"/>
      <c r="BZ235" s="76"/>
      <c r="CA235" s="76"/>
      <c r="CB235" s="76"/>
      <c r="CC235" s="76"/>
      <c r="CD235" s="212">
        <v>12.311</v>
      </c>
      <c r="CE235" s="76">
        <v>4719</v>
      </c>
      <c r="CF235" s="166">
        <f>((CE235)*0.8)/1000</f>
        <v>3.7752000000000003</v>
      </c>
      <c r="CG235" s="76"/>
      <c r="CH235" s="166">
        <f>(((CG235*3.8)*(0.8))/1000)</f>
        <v>0</v>
      </c>
      <c r="CI235" s="167">
        <f>IF(A235="","",IF(CF235=0,CH235,CF235))</f>
        <v>3.7752000000000003</v>
      </c>
      <c r="CJ235" s="167">
        <f>IF(A235="","",(CK235/$AY$4))</f>
        <v>1241.8176659669377</v>
      </c>
      <c r="CK235" s="167">
        <f>IF(A235="","",IF(CE235="",(CG235*$AY$4),CE235))</f>
        <v>4719</v>
      </c>
      <c r="CL235" s="99">
        <f>CI235-AS235</f>
        <v>7.5200000000000156E-2</v>
      </c>
      <c r="CM235" s="166">
        <f>AV235-AW235</f>
        <v>3.8</v>
      </c>
      <c r="CN235" s="168"/>
      <c r="CO235" s="81">
        <v>44340</v>
      </c>
      <c r="CP235" s="192">
        <v>0.25</v>
      </c>
      <c r="CQ235" s="192">
        <v>0.27083333333333331</v>
      </c>
      <c r="CR235" s="169" t="s">
        <v>522</v>
      </c>
      <c r="CT235" s="264" t="s">
        <v>697</v>
      </c>
      <c r="CU235" s="76"/>
    </row>
    <row r="236" spans="1:99" s="1" customFormat="1" ht="13.8" hidden="1" thickBot="1" x14ac:dyDescent="0.3">
      <c r="A236" s="100"/>
      <c r="B236" s="76" t="str">
        <f t="shared" si="7"/>
        <v/>
      </c>
      <c r="C236" s="77"/>
      <c r="D236" s="83"/>
      <c r="E236" s="83"/>
      <c r="F236" s="83"/>
      <c r="G236" s="83"/>
      <c r="H236" s="76"/>
      <c r="I236" s="76"/>
      <c r="J236" s="156"/>
      <c r="K236" s="156"/>
      <c r="L236" s="156"/>
      <c r="M236" s="157"/>
      <c r="N236" s="156"/>
      <c r="O236" s="158"/>
      <c r="P236" s="159"/>
      <c r="Q236" s="157"/>
      <c r="R236" s="157"/>
      <c r="S236" s="159"/>
      <c r="T236" s="159"/>
      <c r="U236" s="159"/>
      <c r="V236" s="160"/>
      <c r="W236" s="160"/>
      <c r="X236" s="161"/>
      <c r="Y236" s="162"/>
      <c r="Z236" s="162"/>
      <c r="AA236" s="159"/>
      <c r="AB236" s="159"/>
      <c r="AC236" s="157"/>
      <c r="AD236" s="157"/>
      <c r="AE236" s="161"/>
      <c r="AF236" s="80">
        <v>3</v>
      </c>
      <c r="AG236" s="81"/>
      <c r="AH236" s="82"/>
      <c r="AI236" s="83"/>
      <c r="AJ236" s="83"/>
      <c r="AK236" s="84"/>
      <c r="AL236" s="84"/>
      <c r="AM236" s="84"/>
      <c r="AN236" s="84"/>
      <c r="AO236" s="243">
        <f>IF(AN236&lt;AK236,(AN236+1)-AK236,AN236-AK236)</f>
        <v>0</v>
      </c>
      <c r="AP236" s="163">
        <f>IF(AM236&lt;AL236,(AM236+1)-AL236,AM236-AL236)</f>
        <v>0</v>
      </c>
      <c r="AQ236" s="164" t="str">
        <f>IF(AP236&lt;&gt;0,1,"")</f>
        <v/>
      </c>
      <c r="AR236" s="87" t="str">
        <f>IF(AK236&lt;&gt;0,AK236-(6/24)+1440,"")</f>
        <v/>
      </c>
      <c r="AS236" s="88"/>
      <c r="AT236" s="89"/>
      <c r="AU236" s="89"/>
      <c r="AV236" s="88"/>
      <c r="AW236" s="88"/>
      <c r="AX236" s="90"/>
      <c r="AY236" s="89">
        <f>AX236*0.0004536</f>
        <v>0</v>
      </c>
      <c r="AZ236" s="88"/>
      <c r="BA236" s="92"/>
      <c r="BB236" s="92"/>
      <c r="BC236" s="80"/>
      <c r="BD236" s="93"/>
      <c r="BE236" s="93"/>
      <c r="BF236" s="93"/>
      <c r="BG236" s="93"/>
      <c r="BH236" s="94"/>
      <c r="BI236" s="94"/>
      <c r="BJ236" s="94"/>
      <c r="BK236" s="95"/>
      <c r="BL236" s="96"/>
      <c r="BM236" s="96"/>
      <c r="BN236" s="96"/>
      <c r="BO236" s="97"/>
      <c r="BP236" s="98"/>
      <c r="BQ236" s="97"/>
      <c r="BR236" s="76"/>
      <c r="BS236" s="76"/>
      <c r="BT236" s="76"/>
      <c r="BU236" s="76"/>
      <c r="BV236" s="76"/>
      <c r="BW236" s="76"/>
      <c r="BX236" s="76"/>
      <c r="BY236" s="76"/>
      <c r="BZ236" s="76"/>
      <c r="CA236" s="76"/>
      <c r="CB236" s="76"/>
      <c r="CC236" s="76"/>
      <c r="CD236" s="212"/>
      <c r="CE236" s="76"/>
      <c r="CF236" s="166">
        <f>((CE236)*0.8)/1000</f>
        <v>0</v>
      </c>
      <c r="CG236" s="76"/>
      <c r="CH236" s="166">
        <f>(((CG236*3.8)*(0.8))/1000)</f>
        <v>0</v>
      </c>
      <c r="CI236" s="167" t="str">
        <f>IF(A236="","",IF(CF236=0,CH236,CF236))</f>
        <v/>
      </c>
      <c r="CJ236" s="167" t="str">
        <f>IF(A236="","",(CK236/$AY$4))</f>
        <v/>
      </c>
      <c r="CK236" s="167" t="str">
        <f>IF(A236="","",IF(CE236="",(CG236*$AY$4),CE236))</f>
        <v/>
      </c>
      <c r="CL236" s="99"/>
      <c r="CM236" s="166">
        <f>AV236-AW236</f>
        <v>0</v>
      </c>
      <c r="CN236" s="168"/>
      <c r="CO236" s="81"/>
      <c r="CP236" s="192"/>
      <c r="CQ236" s="192"/>
      <c r="CR236" s="169"/>
      <c r="CT236" s="264"/>
      <c r="CU236" s="101"/>
    </row>
    <row r="237" spans="1:99" s="1" customFormat="1" ht="13.8" hidden="1" thickBot="1" x14ac:dyDescent="0.3">
      <c r="A237" s="100"/>
      <c r="B237" s="76" t="str">
        <f t="shared" si="7"/>
        <v/>
      </c>
      <c r="C237" s="77"/>
      <c r="D237" s="83"/>
      <c r="E237" s="83"/>
      <c r="F237" s="83"/>
      <c r="G237" s="83"/>
      <c r="H237" s="76"/>
      <c r="I237" s="76"/>
      <c r="J237" s="156"/>
      <c r="K237" s="156"/>
      <c r="L237" s="156"/>
      <c r="M237" s="157"/>
      <c r="N237" s="156"/>
      <c r="O237" s="158"/>
      <c r="P237" s="159"/>
      <c r="Q237" s="157"/>
      <c r="R237" s="157"/>
      <c r="S237" s="159"/>
      <c r="T237" s="159"/>
      <c r="U237" s="159"/>
      <c r="V237" s="160"/>
      <c r="W237" s="160"/>
      <c r="X237" s="161"/>
      <c r="Y237" s="162"/>
      <c r="Z237" s="162"/>
      <c r="AA237" s="159"/>
      <c r="AB237" s="159"/>
      <c r="AC237" s="157"/>
      <c r="AD237" s="157"/>
      <c r="AE237" s="161"/>
      <c r="AF237" s="102">
        <v>4</v>
      </c>
      <c r="AG237" s="103"/>
      <c r="AH237" s="104"/>
      <c r="AI237" s="107"/>
      <c r="AJ237" s="106"/>
      <c r="AK237" s="107"/>
      <c r="AL237" s="107"/>
      <c r="AM237" s="107"/>
      <c r="AN237" s="107"/>
      <c r="AO237" s="170">
        <f>IF(AN237&lt;AK237,(AN237+1)-AK237,AN237-AK237)</f>
        <v>0</v>
      </c>
      <c r="AP237" s="170">
        <f>IF(AM237&lt;AL237,(AM237+1)-AL237,AM237-AL237)</f>
        <v>0</v>
      </c>
      <c r="AQ237" s="171" t="str">
        <f>IF(AP237&lt;&gt;0,1,"")</f>
        <v/>
      </c>
      <c r="AR237" s="110" t="str">
        <f>IF(AK237&lt;&gt;0,AK237-(6/24)+1440,"")</f>
        <v/>
      </c>
      <c r="AS237" s="111"/>
      <c r="AT237" s="112"/>
      <c r="AU237" s="112"/>
      <c r="AV237" s="111"/>
      <c r="AW237" s="111"/>
      <c r="AX237" s="113"/>
      <c r="AY237" s="112">
        <f>AX237*0.0004536</f>
        <v>0</v>
      </c>
      <c r="AZ237" s="111"/>
      <c r="BA237" s="115"/>
      <c r="BB237" s="115"/>
      <c r="BC237" s="102"/>
      <c r="BD237" s="116"/>
      <c r="BE237" s="116"/>
      <c r="BF237" s="116"/>
      <c r="BG237" s="116"/>
      <c r="BH237" s="117"/>
      <c r="BI237" s="117"/>
      <c r="BJ237" s="117"/>
      <c r="BK237" s="118"/>
      <c r="BL237" s="119"/>
      <c r="BM237" s="119"/>
      <c r="BN237" s="119"/>
      <c r="BO237" s="120"/>
      <c r="BP237" s="121"/>
      <c r="BQ237" s="120"/>
      <c r="BR237" s="122"/>
      <c r="BS237" s="122"/>
      <c r="BT237" s="122"/>
      <c r="BU237" s="122"/>
      <c r="BV237" s="122"/>
      <c r="BW237" s="122"/>
      <c r="BX237" s="122"/>
      <c r="BY237" s="122"/>
      <c r="BZ237" s="122"/>
      <c r="CA237" s="122"/>
      <c r="CB237" s="122"/>
      <c r="CC237" s="122"/>
      <c r="CD237" s="213"/>
      <c r="CE237" s="122"/>
      <c r="CF237" s="172">
        <f>((CE237)*0.8)/1000</f>
        <v>0</v>
      </c>
      <c r="CG237" s="122"/>
      <c r="CH237" s="172">
        <f>(((CG237*3.8)*(0.8))/1000)</f>
        <v>0</v>
      </c>
      <c r="CI237" s="173" t="str">
        <f>IF(A237="","",IF(CF237=0,CH237,CF237))</f>
        <v/>
      </c>
      <c r="CJ237" s="173" t="str">
        <f>IF(A237="","",(CK237/$AY$4))</f>
        <v/>
      </c>
      <c r="CK237" s="173" t="str">
        <f>IF(A237="","",IF(CE237="",(CG237*$AY$4),CE237))</f>
        <v/>
      </c>
      <c r="CL237" s="123"/>
      <c r="CM237" s="172">
        <f>AV237-AW237</f>
        <v>0</v>
      </c>
      <c r="CN237" s="122"/>
      <c r="CO237" s="202"/>
      <c r="CP237" s="203"/>
      <c r="CQ237" s="203"/>
      <c r="CR237" s="204"/>
      <c r="CT237" s="265"/>
      <c r="CU237" s="76"/>
    </row>
    <row r="238" spans="1:99" s="1" customFormat="1" ht="13.8" hidden="1" thickBot="1" x14ac:dyDescent="0.3">
      <c r="A238" s="124"/>
      <c r="B238" s="125" t="str">
        <f t="shared" si="7"/>
        <v/>
      </c>
      <c r="C238" s="126"/>
      <c r="D238" s="127"/>
      <c r="E238" s="127"/>
      <c r="F238" s="127"/>
      <c r="G238" s="127"/>
      <c r="H238" s="127"/>
      <c r="I238" s="128"/>
      <c r="J238" s="174"/>
      <c r="K238" s="174"/>
      <c r="L238" s="174"/>
      <c r="M238" s="175"/>
      <c r="N238" s="174"/>
      <c r="O238" s="176"/>
      <c r="P238" s="177"/>
      <c r="Q238" s="175"/>
      <c r="R238" s="175"/>
      <c r="S238" s="177"/>
      <c r="T238" s="177"/>
      <c r="U238" s="177"/>
      <c r="V238" s="178"/>
      <c r="W238" s="178"/>
      <c r="X238" s="179"/>
      <c r="Y238" s="180"/>
      <c r="Z238" s="180"/>
      <c r="AA238" s="177"/>
      <c r="AB238" s="177"/>
      <c r="AC238" s="175"/>
      <c r="AD238" s="175"/>
      <c r="AE238" s="181"/>
      <c r="AF238" s="238" t="s">
        <v>141</v>
      </c>
      <c r="AG238" s="239"/>
      <c r="AH238" s="182"/>
      <c r="AI238" s="132"/>
      <c r="AJ238" s="132"/>
      <c r="AK238" s="132"/>
      <c r="AL238" s="132"/>
      <c r="AM238" s="132"/>
      <c r="AN238" s="133"/>
      <c r="AO238" s="133">
        <f>SUM(AO234:AO237)</f>
        <v>0.19444444444444434</v>
      </c>
      <c r="AP238" s="133">
        <f>SUM(AP234:AP237)</f>
        <v>0.1388888888888889</v>
      </c>
      <c r="AQ238" s="134">
        <f>SUM(AQ234:AQ237)</f>
        <v>2</v>
      </c>
      <c r="AR238" s="134"/>
      <c r="AS238" s="135"/>
      <c r="AT238" s="135"/>
      <c r="AU238" s="135"/>
      <c r="AV238" s="135"/>
      <c r="AW238" s="135"/>
      <c r="AX238" s="136"/>
      <c r="AY238" s="135"/>
      <c r="AZ238" s="183"/>
      <c r="BA238" s="184"/>
      <c r="BB238" s="184"/>
      <c r="BC238" s="185"/>
      <c r="BD238" s="185"/>
      <c r="BE238" s="185"/>
      <c r="BF238" s="186"/>
      <c r="BG238" s="186"/>
      <c r="BH238" s="186"/>
      <c r="BI238" s="186"/>
      <c r="BJ238" s="186"/>
      <c r="BK238" s="187"/>
      <c r="BL238" s="187"/>
      <c r="BM238" s="187"/>
      <c r="BN238" s="187"/>
      <c r="BO238" s="188"/>
      <c r="BP238" s="188"/>
      <c r="BQ238" s="188"/>
      <c r="BR238" s="189"/>
      <c r="BS238" s="189"/>
      <c r="BT238" s="189"/>
      <c r="BU238" s="189"/>
      <c r="BV238" s="189"/>
      <c r="BW238" s="189"/>
      <c r="BX238" s="189"/>
      <c r="BY238" s="189"/>
      <c r="BZ238" s="189"/>
      <c r="CA238" s="189"/>
      <c r="CB238" s="189"/>
      <c r="CC238" s="189"/>
      <c r="CD238" s="214"/>
      <c r="CE238" s="132"/>
      <c r="CF238" s="135"/>
      <c r="CG238" s="132"/>
      <c r="CH238" s="135">
        <f>SUM(CH234:CH237)</f>
        <v>14.129919999999998</v>
      </c>
      <c r="CI238" s="190">
        <f>SUM(CI234:CI237)</f>
        <v>17.90512</v>
      </c>
      <c r="CJ238" s="190">
        <f>SUM(CJ234:CJ237)</f>
        <v>5889.817665966938</v>
      </c>
      <c r="CK238" s="190">
        <f>SUM(CK234:CK237)</f>
        <v>22381.747600648137</v>
      </c>
      <c r="CL238" s="191"/>
      <c r="CM238" s="135">
        <f>SUM(CM234:CM237)</f>
        <v>17.2</v>
      </c>
      <c r="CN238" s="132"/>
      <c r="CO238" s="132"/>
      <c r="CP238" s="132"/>
      <c r="CQ238" s="132"/>
      <c r="CR238" s="141"/>
      <c r="CT238" s="214"/>
      <c r="CU238" s="214"/>
    </row>
    <row r="239" spans="1:99" s="1" customFormat="1" x14ac:dyDescent="0.25">
      <c r="A239" s="100">
        <v>7771</v>
      </c>
      <c r="B239" s="51" t="str">
        <f t="shared" si="7"/>
        <v>7771-1302-1</v>
      </c>
      <c r="C239" s="52">
        <v>63</v>
      </c>
      <c r="D239" s="83" t="s">
        <v>335</v>
      </c>
      <c r="E239" s="83" t="s">
        <v>529</v>
      </c>
      <c r="F239" s="83"/>
      <c r="G239" s="83"/>
      <c r="H239" s="53"/>
      <c r="I239" s="70"/>
      <c r="J239" s="142"/>
      <c r="K239" s="142"/>
      <c r="L239" s="142"/>
      <c r="M239" s="143"/>
      <c r="N239" s="142"/>
      <c r="O239" s="144"/>
      <c r="P239" s="145"/>
      <c r="Q239" s="143"/>
      <c r="R239" s="143"/>
      <c r="S239" s="145"/>
      <c r="T239" s="145"/>
      <c r="U239" s="145"/>
      <c r="V239" s="146"/>
      <c r="W239" s="146"/>
      <c r="X239" s="147"/>
      <c r="Y239" s="146"/>
      <c r="Z239" s="146"/>
      <c r="AA239" s="145"/>
      <c r="AB239" s="145"/>
      <c r="AC239" s="143"/>
      <c r="AD239" s="143"/>
      <c r="AE239" s="147"/>
      <c r="AF239" s="56">
        <v>1</v>
      </c>
      <c r="AG239" s="81">
        <v>44340</v>
      </c>
      <c r="AH239" s="148" t="s">
        <v>378</v>
      </c>
      <c r="AI239" s="53" t="s">
        <v>209</v>
      </c>
      <c r="AJ239" s="53" t="s">
        <v>244</v>
      </c>
      <c r="AK239" s="149">
        <v>0.52430555555555558</v>
      </c>
      <c r="AL239" s="84">
        <v>0.54166666666666663</v>
      </c>
      <c r="AM239" s="84">
        <v>0.68611111111111101</v>
      </c>
      <c r="AN239" s="149">
        <v>0.69444444444444453</v>
      </c>
      <c r="AO239" s="150">
        <f>IF(AN239&lt;AK239,(AN239+1)-AK239,AN239-AK239)</f>
        <v>0.17013888888888895</v>
      </c>
      <c r="AP239" s="150">
        <f>IF(AM239&lt;AL239,(AM239+1)-AL239,AM239-AL239)</f>
        <v>0.14444444444444438</v>
      </c>
      <c r="AQ239" s="151">
        <f>IF(AP239&lt;&gt;0,1,"")</f>
        <v>1</v>
      </c>
      <c r="AR239" s="63">
        <f>IF(AK239&lt;&gt;0,AK239-(6/24)+1440,"")</f>
        <v>1440.2743055555557</v>
      </c>
      <c r="AS239" s="66">
        <v>16.7</v>
      </c>
      <c r="AT239" s="152"/>
      <c r="AU239" s="152"/>
      <c r="AV239" s="66">
        <v>23.7</v>
      </c>
      <c r="AW239" s="88">
        <v>7.9</v>
      </c>
      <c r="AX239" s="51">
        <v>63900</v>
      </c>
      <c r="AY239" s="65">
        <f>AX239*0.0004536</f>
        <v>28.985040000000001</v>
      </c>
      <c r="AZ239" s="66"/>
      <c r="BA239" s="68"/>
      <c r="BB239" s="68"/>
      <c r="BC239" s="69"/>
      <c r="BD239" s="70"/>
      <c r="BE239" s="70"/>
      <c r="BF239" s="70"/>
      <c r="BG239" s="70"/>
      <c r="BH239" s="71"/>
      <c r="BI239" s="71"/>
      <c r="BJ239" s="71"/>
      <c r="BK239" s="72"/>
      <c r="BL239" s="73"/>
      <c r="BM239" s="73"/>
      <c r="BN239" s="73"/>
      <c r="BO239" s="74"/>
      <c r="BP239" s="75"/>
      <c r="BQ239" s="74"/>
      <c r="BR239" s="51"/>
      <c r="BS239" s="51"/>
      <c r="BT239" s="51"/>
      <c r="BU239" s="51"/>
      <c r="BV239" s="51"/>
      <c r="BW239" s="51"/>
      <c r="BX239" s="51"/>
      <c r="BY239" s="51"/>
      <c r="BZ239" s="51"/>
      <c r="CA239" s="51"/>
      <c r="CB239" s="51"/>
      <c r="CC239" s="51"/>
      <c r="CD239" s="215">
        <v>26.864999999999998</v>
      </c>
      <c r="CE239" s="51">
        <v>20988</v>
      </c>
      <c r="CF239" s="153">
        <f>((CE239)*0.8)/1000</f>
        <v>16.790400000000002</v>
      </c>
      <c r="CG239" s="51"/>
      <c r="CH239" s="153">
        <f>(((CG239*3.8)*(0.8))/1000)</f>
        <v>0</v>
      </c>
      <c r="CI239" s="154">
        <f>IF(A239="","",IF(CF239=0,CH239,CF239))</f>
        <v>16.790400000000002</v>
      </c>
      <c r="CJ239" s="154">
        <f>IF(A239="","",(CK239/$AY$4))</f>
        <v>5523.0491996851224</v>
      </c>
      <c r="CK239" s="154">
        <f>IF(A239="","",IF(CE239="",(CG239*$AY$4),CE239))</f>
        <v>20988</v>
      </c>
      <c r="CL239" s="242">
        <f>CI239-AS239</f>
        <v>9.0400000000002478E-2</v>
      </c>
      <c r="CM239" s="153">
        <f>AV239-AW239</f>
        <v>15.799999999999999</v>
      </c>
      <c r="CN239" s="155" t="s">
        <v>142</v>
      </c>
      <c r="CO239" s="199">
        <v>44340</v>
      </c>
      <c r="CP239" s="200">
        <v>0.27083333333333331</v>
      </c>
      <c r="CQ239" s="200">
        <v>0.31597222222222221</v>
      </c>
      <c r="CR239" s="201" t="s">
        <v>523</v>
      </c>
      <c r="CT239" s="263" t="s">
        <v>697</v>
      </c>
      <c r="CU239" s="228"/>
    </row>
    <row r="240" spans="1:99" s="1" customFormat="1" ht="13.8" thickBot="1" x14ac:dyDescent="0.3">
      <c r="A240" s="100">
        <v>7771</v>
      </c>
      <c r="B240" s="76" t="str">
        <f t="shared" si="7"/>
        <v>7771-1303-2</v>
      </c>
      <c r="C240" s="77">
        <v>63</v>
      </c>
      <c r="D240" s="83" t="s">
        <v>335</v>
      </c>
      <c r="E240" s="83" t="s">
        <v>529</v>
      </c>
      <c r="F240" s="83"/>
      <c r="G240" s="83"/>
      <c r="H240" s="76"/>
      <c r="I240" s="76"/>
      <c r="J240" s="156"/>
      <c r="K240" s="156"/>
      <c r="L240" s="156"/>
      <c r="M240" s="157"/>
      <c r="N240" s="156"/>
      <c r="O240" s="158"/>
      <c r="P240" s="159"/>
      <c r="Q240" s="157"/>
      <c r="R240" s="157"/>
      <c r="S240" s="159"/>
      <c r="T240" s="159"/>
      <c r="U240" s="159"/>
      <c r="V240" s="160"/>
      <c r="W240" s="160"/>
      <c r="X240" s="161"/>
      <c r="Y240" s="162"/>
      <c r="Z240" s="162"/>
      <c r="AA240" s="159"/>
      <c r="AB240" s="159"/>
      <c r="AC240" s="157"/>
      <c r="AD240" s="157"/>
      <c r="AE240" s="161"/>
      <c r="AF240" s="80">
        <v>2</v>
      </c>
      <c r="AG240" s="81">
        <v>44340</v>
      </c>
      <c r="AH240" s="82" t="s">
        <v>416</v>
      </c>
      <c r="AI240" s="83" t="s">
        <v>244</v>
      </c>
      <c r="AJ240" s="83" t="s">
        <v>209</v>
      </c>
      <c r="AK240" s="84">
        <v>0.75694444444444453</v>
      </c>
      <c r="AL240" s="84">
        <v>0.76874999999999993</v>
      </c>
      <c r="AM240" s="84">
        <v>0.89583333333333337</v>
      </c>
      <c r="AN240" s="84">
        <v>0.90277777777777779</v>
      </c>
      <c r="AO240" s="163">
        <f>IF(AN240&lt;AK240,(AN240+1)-AK240,AN240-AK240)</f>
        <v>0.14583333333333326</v>
      </c>
      <c r="AP240" s="163">
        <f>IF(AM240&lt;AL240,(AM240+1)-AL240,AM240-AL240)</f>
        <v>0.12708333333333344</v>
      </c>
      <c r="AQ240" s="164">
        <f>IF(AP240&lt;&gt;0,1,"")</f>
        <v>1</v>
      </c>
      <c r="AR240" s="87">
        <f>IF(AK240&lt;&gt;0,AK240-(6/24)+1440,"")</f>
        <v>1440.5069444444443</v>
      </c>
      <c r="AS240" s="88">
        <v>15.5</v>
      </c>
      <c r="AT240" s="165"/>
      <c r="AU240" s="165"/>
      <c r="AV240" s="88">
        <v>23.1</v>
      </c>
      <c r="AW240" s="88">
        <v>7.4</v>
      </c>
      <c r="AX240" s="90" t="s">
        <v>623</v>
      </c>
      <c r="AY240" s="89">
        <f>AX240*0.0004536</f>
        <v>43.328325599999999</v>
      </c>
      <c r="AZ240" s="88"/>
      <c r="BA240" s="92"/>
      <c r="BB240" s="92"/>
      <c r="BC240" s="80"/>
      <c r="BD240" s="93"/>
      <c r="BE240" s="93"/>
      <c r="BF240" s="93"/>
      <c r="BG240" s="93"/>
      <c r="BH240" s="94"/>
      <c r="BI240" s="94"/>
      <c r="BJ240" s="94"/>
      <c r="BK240" s="95"/>
      <c r="BL240" s="96"/>
      <c r="BM240" s="96"/>
      <c r="BN240" s="96"/>
      <c r="BO240" s="97"/>
      <c r="BP240" s="98"/>
      <c r="BQ240" s="97"/>
      <c r="BR240" s="76"/>
      <c r="BS240" s="76"/>
      <c r="BT240" s="76"/>
      <c r="BU240" s="76"/>
      <c r="BV240" s="76"/>
      <c r="BW240" s="76"/>
      <c r="BX240" s="76"/>
      <c r="BY240" s="76"/>
      <c r="BZ240" s="76"/>
      <c r="CA240" s="76"/>
      <c r="CB240" s="76"/>
      <c r="CC240" s="76"/>
      <c r="CD240" s="212">
        <v>41.33</v>
      </c>
      <c r="CE240" s="76"/>
      <c r="CF240" s="166">
        <f>((CE240)*0.8)/1000</f>
        <v>0</v>
      </c>
      <c r="CG240" s="76">
        <v>5119</v>
      </c>
      <c r="CH240" s="166">
        <f>(((CG240*3.8)*(0.8))/1000)</f>
        <v>15.561760000000001</v>
      </c>
      <c r="CI240" s="167">
        <f>IF(A240="","",IF(CF240=0,CH240,CF240))</f>
        <v>15.561760000000001</v>
      </c>
      <c r="CJ240" s="167">
        <f>IF(A240="","",(CK240/$AY$4))</f>
        <v>5119</v>
      </c>
      <c r="CK240" s="167">
        <f>IF(A240="","",IF(CE240="",(CG240*$AY$4),CE240))</f>
        <v>19452.582824379908</v>
      </c>
      <c r="CL240" s="99">
        <f>CI240-AS240</f>
        <v>6.1760000000001369E-2</v>
      </c>
      <c r="CM240" s="166">
        <f>AV240-AW240</f>
        <v>15.700000000000001</v>
      </c>
      <c r="CN240" s="168"/>
      <c r="CO240" s="81">
        <v>44340</v>
      </c>
      <c r="CP240" s="192">
        <v>0.69444444444444453</v>
      </c>
      <c r="CQ240" s="192">
        <v>0.72222222222222221</v>
      </c>
      <c r="CR240" s="169" t="s">
        <v>522</v>
      </c>
      <c r="CT240" s="264" t="s">
        <v>697</v>
      </c>
      <c r="CU240" s="76"/>
    </row>
    <row r="241" spans="1:99" s="1" customFormat="1" ht="13.8" hidden="1" thickBot="1" x14ac:dyDescent="0.3">
      <c r="A241" s="100"/>
      <c r="B241" s="76" t="str">
        <f t="shared" si="7"/>
        <v/>
      </c>
      <c r="C241" s="77"/>
      <c r="D241" s="83"/>
      <c r="E241" s="83"/>
      <c r="F241" s="83"/>
      <c r="G241" s="83"/>
      <c r="H241" s="76"/>
      <c r="I241" s="76"/>
      <c r="J241" s="156"/>
      <c r="K241" s="156"/>
      <c r="L241" s="156"/>
      <c r="M241" s="157"/>
      <c r="N241" s="156"/>
      <c r="O241" s="158"/>
      <c r="P241" s="159"/>
      <c r="Q241" s="157"/>
      <c r="R241" s="157"/>
      <c r="S241" s="159"/>
      <c r="T241" s="159"/>
      <c r="U241" s="159"/>
      <c r="V241" s="160"/>
      <c r="W241" s="160"/>
      <c r="X241" s="161"/>
      <c r="Y241" s="162"/>
      <c r="Z241" s="162"/>
      <c r="AA241" s="159"/>
      <c r="AB241" s="159"/>
      <c r="AC241" s="157"/>
      <c r="AD241" s="157"/>
      <c r="AE241" s="161"/>
      <c r="AF241" s="80">
        <v>3</v>
      </c>
      <c r="AG241" s="81"/>
      <c r="AH241" s="82"/>
      <c r="AI241" s="83"/>
      <c r="AJ241" s="83"/>
      <c r="AK241" s="84"/>
      <c r="AL241" s="84"/>
      <c r="AM241" s="84"/>
      <c r="AN241" s="84"/>
      <c r="AO241" s="243">
        <f>IF(AN241&lt;AK241,(AN241+1)-AK241,AN241-AK241)</f>
        <v>0</v>
      </c>
      <c r="AP241" s="163">
        <f>IF(AM241&lt;AL241,(AM241+1)-AL241,AM241-AL241)</f>
        <v>0</v>
      </c>
      <c r="AQ241" s="164" t="str">
        <f>IF(AP241&lt;&gt;0,1,"")</f>
        <v/>
      </c>
      <c r="AR241" s="87" t="str">
        <f>IF(AK241&lt;&gt;0,AK241-(6/24)+1440,"")</f>
        <v/>
      </c>
      <c r="AS241" s="88"/>
      <c r="AT241" s="89"/>
      <c r="AU241" s="89"/>
      <c r="AV241" s="88"/>
      <c r="AW241" s="88"/>
      <c r="AX241" s="90"/>
      <c r="AY241" s="89">
        <f>AX241*0.0004536</f>
        <v>0</v>
      </c>
      <c r="AZ241" s="88"/>
      <c r="BA241" s="92"/>
      <c r="BB241" s="92"/>
      <c r="BC241" s="80"/>
      <c r="BD241" s="93"/>
      <c r="BE241" s="93"/>
      <c r="BF241" s="93"/>
      <c r="BG241" s="93"/>
      <c r="BH241" s="94"/>
      <c r="BI241" s="94"/>
      <c r="BJ241" s="94"/>
      <c r="BK241" s="95"/>
      <c r="BL241" s="96"/>
      <c r="BM241" s="96"/>
      <c r="BN241" s="96"/>
      <c r="BO241" s="97"/>
      <c r="BP241" s="98"/>
      <c r="BQ241" s="97"/>
      <c r="BR241" s="76"/>
      <c r="BS241" s="76"/>
      <c r="BT241" s="76"/>
      <c r="BU241" s="76"/>
      <c r="BV241" s="76"/>
      <c r="BW241" s="76"/>
      <c r="BX241" s="76"/>
      <c r="BY241" s="76"/>
      <c r="BZ241" s="76"/>
      <c r="CA241" s="76"/>
      <c r="CB241" s="76"/>
      <c r="CC241" s="76"/>
      <c r="CD241" s="212"/>
      <c r="CE241" s="76"/>
      <c r="CF241" s="166">
        <f>((CE241)*0.8)/1000</f>
        <v>0</v>
      </c>
      <c r="CG241" s="76"/>
      <c r="CH241" s="166">
        <f>(((CG241*3.8)*(0.8))/1000)</f>
        <v>0</v>
      </c>
      <c r="CI241" s="167" t="str">
        <f>IF(A241="","",IF(CF241=0,CH241,CF241))</f>
        <v/>
      </c>
      <c r="CJ241" s="167" t="str">
        <f>IF(A241="","",(CK241/$AY$4))</f>
        <v/>
      </c>
      <c r="CK241" s="167" t="str">
        <f>IF(A241="","",IF(CE241="",(CG241*$AY$4),CE241))</f>
        <v/>
      </c>
      <c r="CL241" s="99"/>
      <c r="CM241" s="166">
        <f>AV241-AW241</f>
        <v>0</v>
      </c>
      <c r="CN241" s="168"/>
      <c r="CO241" s="81"/>
      <c r="CP241" s="192"/>
      <c r="CQ241" s="192"/>
      <c r="CR241" s="169"/>
      <c r="CT241" s="264"/>
      <c r="CU241" s="101"/>
    </row>
    <row r="242" spans="1:99" s="1" customFormat="1" ht="13.8" hidden="1" thickBot="1" x14ac:dyDescent="0.3">
      <c r="A242" s="100"/>
      <c r="B242" s="76" t="str">
        <f t="shared" si="7"/>
        <v/>
      </c>
      <c r="C242" s="77"/>
      <c r="D242" s="83"/>
      <c r="E242" s="83"/>
      <c r="F242" s="83"/>
      <c r="G242" s="83"/>
      <c r="H242" s="76"/>
      <c r="I242" s="76"/>
      <c r="J242" s="156"/>
      <c r="K242" s="156"/>
      <c r="L242" s="156"/>
      <c r="M242" s="157"/>
      <c r="N242" s="156"/>
      <c r="O242" s="158"/>
      <c r="P242" s="159"/>
      <c r="Q242" s="157"/>
      <c r="R242" s="157"/>
      <c r="S242" s="159"/>
      <c r="T242" s="159"/>
      <c r="U242" s="159"/>
      <c r="V242" s="160"/>
      <c r="W242" s="160"/>
      <c r="X242" s="161"/>
      <c r="Y242" s="162"/>
      <c r="Z242" s="162"/>
      <c r="AA242" s="159"/>
      <c r="AB242" s="159"/>
      <c r="AC242" s="157"/>
      <c r="AD242" s="157"/>
      <c r="AE242" s="161"/>
      <c r="AF242" s="102">
        <v>4</v>
      </c>
      <c r="AG242" s="103"/>
      <c r="AH242" s="104"/>
      <c r="AI242" s="107"/>
      <c r="AJ242" s="106"/>
      <c r="AK242" s="107"/>
      <c r="AL242" s="107"/>
      <c r="AM242" s="107"/>
      <c r="AN242" s="107"/>
      <c r="AO242" s="170">
        <f>IF(AN242&lt;AK242,(AN242+1)-AK242,AN242-AK242)</f>
        <v>0</v>
      </c>
      <c r="AP242" s="170">
        <f>IF(AM242&lt;AL242,(AM242+1)-AL242,AM242-AL242)</f>
        <v>0</v>
      </c>
      <c r="AQ242" s="171" t="str">
        <f>IF(AP242&lt;&gt;0,1,"")</f>
        <v/>
      </c>
      <c r="AR242" s="110" t="str">
        <f>IF(AK242&lt;&gt;0,AK242-(6/24)+1440,"")</f>
        <v/>
      </c>
      <c r="AS242" s="111"/>
      <c r="AT242" s="112"/>
      <c r="AU242" s="112"/>
      <c r="AV242" s="111"/>
      <c r="AW242" s="111"/>
      <c r="AX242" s="113"/>
      <c r="AY242" s="112">
        <f>AX242*0.0004536</f>
        <v>0</v>
      </c>
      <c r="AZ242" s="111"/>
      <c r="BA242" s="115"/>
      <c r="BB242" s="115"/>
      <c r="BC242" s="102"/>
      <c r="BD242" s="116"/>
      <c r="BE242" s="116"/>
      <c r="BF242" s="116"/>
      <c r="BG242" s="116"/>
      <c r="BH242" s="117"/>
      <c r="BI242" s="117"/>
      <c r="BJ242" s="117"/>
      <c r="BK242" s="118"/>
      <c r="BL242" s="119"/>
      <c r="BM242" s="119"/>
      <c r="BN242" s="119"/>
      <c r="BO242" s="120"/>
      <c r="BP242" s="121"/>
      <c r="BQ242" s="120"/>
      <c r="BR242" s="122"/>
      <c r="BS242" s="122"/>
      <c r="BT242" s="122"/>
      <c r="BU242" s="122"/>
      <c r="BV242" s="122"/>
      <c r="BW242" s="122"/>
      <c r="BX242" s="122"/>
      <c r="BY242" s="122"/>
      <c r="BZ242" s="122"/>
      <c r="CA242" s="122"/>
      <c r="CB242" s="122"/>
      <c r="CC242" s="122"/>
      <c r="CD242" s="213"/>
      <c r="CE242" s="122"/>
      <c r="CF242" s="172">
        <f>((CE242)*0.8)/1000</f>
        <v>0</v>
      </c>
      <c r="CG242" s="122"/>
      <c r="CH242" s="172">
        <f>(((CG242*3.8)*(0.8))/1000)</f>
        <v>0</v>
      </c>
      <c r="CI242" s="173" t="str">
        <f>IF(A242="","",IF(CF242=0,CH242,CF242))</f>
        <v/>
      </c>
      <c r="CJ242" s="173" t="str">
        <f>IF(A242="","",(CK242/$AY$4))</f>
        <v/>
      </c>
      <c r="CK242" s="173" t="str">
        <f>IF(A242="","",IF(CE242="",(CG242*$AY$4),CE242))</f>
        <v/>
      </c>
      <c r="CL242" s="123"/>
      <c r="CM242" s="172">
        <f>AV242-AW242</f>
        <v>0</v>
      </c>
      <c r="CN242" s="122"/>
      <c r="CO242" s="202"/>
      <c r="CP242" s="203"/>
      <c r="CQ242" s="203"/>
      <c r="CR242" s="204"/>
      <c r="CT242" s="265"/>
      <c r="CU242" s="76"/>
    </row>
    <row r="243" spans="1:99" s="1" customFormat="1" ht="13.8" hidden="1" thickBot="1" x14ac:dyDescent="0.3">
      <c r="A243" s="124"/>
      <c r="B243" s="125" t="str">
        <f t="shared" si="7"/>
        <v/>
      </c>
      <c r="C243" s="126"/>
      <c r="D243" s="127"/>
      <c r="E243" s="127"/>
      <c r="F243" s="127"/>
      <c r="G243" s="127"/>
      <c r="H243" s="127"/>
      <c r="I243" s="128"/>
      <c r="J243" s="174"/>
      <c r="K243" s="174"/>
      <c r="L243" s="174"/>
      <c r="M243" s="175"/>
      <c r="N243" s="174"/>
      <c r="O243" s="176"/>
      <c r="P243" s="177"/>
      <c r="Q243" s="175"/>
      <c r="R243" s="175"/>
      <c r="S243" s="177"/>
      <c r="T243" s="177"/>
      <c r="U243" s="177"/>
      <c r="V243" s="178"/>
      <c r="W243" s="178"/>
      <c r="X243" s="179"/>
      <c r="Y243" s="180"/>
      <c r="Z243" s="180"/>
      <c r="AA243" s="177"/>
      <c r="AB243" s="177"/>
      <c r="AC243" s="175"/>
      <c r="AD243" s="175"/>
      <c r="AE243" s="181"/>
      <c r="AF243" s="238" t="s">
        <v>141</v>
      </c>
      <c r="AG243" s="239"/>
      <c r="AH243" s="182"/>
      <c r="AI243" s="132"/>
      <c r="AJ243" s="132"/>
      <c r="AK243" s="132"/>
      <c r="AL243" s="132"/>
      <c r="AM243" s="132"/>
      <c r="AN243" s="133"/>
      <c r="AO243" s="133">
        <f>SUM(AO239:AO242)</f>
        <v>0.31597222222222221</v>
      </c>
      <c r="AP243" s="133">
        <f>SUM(AP239:AP242)</f>
        <v>0.27152777777777781</v>
      </c>
      <c r="AQ243" s="134">
        <f>SUM(AQ239:AQ242)</f>
        <v>2</v>
      </c>
      <c r="AR243" s="134"/>
      <c r="AS243" s="135"/>
      <c r="AT243" s="135"/>
      <c r="AU243" s="135"/>
      <c r="AV243" s="135"/>
      <c r="AW243" s="135"/>
      <c r="AX243" s="136"/>
      <c r="AY243" s="135"/>
      <c r="AZ243" s="183"/>
      <c r="BA243" s="184"/>
      <c r="BB243" s="184"/>
      <c r="BC243" s="185"/>
      <c r="BD243" s="185"/>
      <c r="BE243" s="185"/>
      <c r="BF243" s="186"/>
      <c r="BG243" s="186"/>
      <c r="BH243" s="186"/>
      <c r="BI243" s="186"/>
      <c r="BJ243" s="186"/>
      <c r="BK243" s="187"/>
      <c r="BL243" s="187"/>
      <c r="BM243" s="187"/>
      <c r="BN243" s="187"/>
      <c r="BO243" s="188"/>
      <c r="BP243" s="188"/>
      <c r="BQ243" s="188"/>
      <c r="BR243" s="189"/>
      <c r="BS243" s="189"/>
      <c r="BT243" s="189"/>
      <c r="BU243" s="189"/>
      <c r="BV243" s="189"/>
      <c r="BW243" s="189"/>
      <c r="BX243" s="189"/>
      <c r="BY243" s="189"/>
      <c r="BZ243" s="189"/>
      <c r="CA243" s="189"/>
      <c r="CB243" s="189"/>
      <c r="CC243" s="189"/>
      <c r="CD243" s="214"/>
      <c r="CE243" s="132"/>
      <c r="CF243" s="135"/>
      <c r="CG243" s="132"/>
      <c r="CH243" s="135">
        <f>SUM(CH239:CH242)</f>
        <v>15.561760000000001</v>
      </c>
      <c r="CI243" s="190">
        <f>SUM(CI239:CI242)</f>
        <v>32.352160000000005</v>
      </c>
      <c r="CJ243" s="190">
        <f>SUM(CJ239:CJ242)</f>
        <v>10642.049199685123</v>
      </c>
      <c r="CK243" s="190">
        <f>SUM(CK239:CK242)</f>
        <v>40440.582824379904</v>
      </c>
      <c r="CL243" s="191"/>
      <c r="CM243" s="135">
        <f>SUM(CM239:CM242)</f>
        <v>31.5</v>
      </c>
      <c r="CN243" s="132"/>
      <c r="CO243" s="132"/>
      <c r="CP243" s="132"/>
      <c r="CQ243" s="132"/>
      <c r="CR243" s="141"/>
      <c r="CT243" s="214"/>
      <c r="CU243" s="214"/>
    </row>
    <row r="244" spans="1:99" s="1" customFormat="1" x14ac:dyDescent="0.25">
      <c r="A244" s="100">
        <v>7772</v>
      </c>
      <c r="B244" s="51" t="str">
        <f t="shared" si="7"/>
        <v>7772-300-1</v>
      </c>
      <c r="C244" s="52">
        <v>64</v>
      </c>
      <c r="D244" s="83" t="s">
        <v>240</v>
      </c>
      <c r="E244" s="83" t="s">
        <v>375</v>
      </c>
      <c r="F244" s="83"/>
      <c r="G244" s="83"/>
      <c r="H244" s="53"/>
      <c r="I244" s="70"/>
      <c r="J244" s="142"/>
      <c r="K244" s="142"/>
      <c r="L244" s="142"/>
      <c r="M244" s="143"/>
      <c r="N244" s="142"/>
      <c r="O244" s="144"/>
      <c r="P244" s="145"/>
      <c r="Q244" s="143"/>
      <c r="R244" s="143"/>
      <c r="S244" s="145"/>
      <c r="T244" s="145"/>
      <c r="U244" s="145"/>
      <c r="V244" s="146"/>
      <c r="W244" s="146"/>
      <c r="X244" s="147"/>
      <c r="Y244" s="146"/>
      <c r="Z244" s="146"/>
      <c r="AA244" s="145"/>
      <c r="AB244" s="145"/>
      <c r="AC244" s="143"/>
      <c r="AD244" s="143"/>
      <c r="AE244" s="147"/>
      <c r="AF244" s="56">
        <v>1</v>
      </c>
      <c r="AG244" s="81">
        <v>44340</v>
      </c>
      <c r="AH244" s="148" t="s">
        <v>272</v>
      </c>
      <c r="AI244" s="53" t="s">
        <v>209</v>
      </c>
      <c r="AJ244" s="53" t="s">
        <v>330</v>
      </c>
      <c r="AK244" s="149">
        <v>0.97916666666666663</v>
      </c>
      <c r="AL244" s="84">
        <v>0.99652777777777779</v>
      </c>
      <c r="AM244" s="84">
        <v>3.125E-2</v>
      </c>
      <c r="AN244" s="149">
        <v>3.8194444444444441E-2</v>
      </c>
      <c r="AO244" s="250">
        <f>IF(AN244&lt;AK244,(AN244+1)-AK244,AN244-AK244)</f>
        <v>5.902777777777779E-2</v>
      </c>
      <c r="AP244" s="150">
        <f>IF(AM244&lt;AL244,(AM244+1)-AL244,AM244-AL244)</f>
        <v>3.472222222222221E-2</v>
      </c>
      <c r="AQ244" s="151">
        <f>IF(AP244&lt;&gt;0,1,"")</f>
        <v>1</v>
      </c>
      <c r="AR244" s="63">
        <f>IF(AK244&lt;&gt;0,AK244-(6/24)+1440,"")</f>
        <v>1440.7291666666667</v>
      </c>
      <c r="AS244" s="66">
        <v>19.5</v>
      </c>
      <c r="AT244" s="152"/>
      <c r="AU244" s="152"/>
      <c r="AV244" s="66">
        <v>26.7</v>
      </c>
      <c r="AW244" s="88">
        <v>22.5</v>
      </c>
      <c r="AX244" s="51">
        <v>16104</v>
      </c>
      <c r="AY244" s="65">
        <f>AX244*0.0004536</f>
        <v>7.3047744000000003</v>
      </c>
      <c r="AZ244" s="66"/>
      <c r="BA244" s="68"/>
      <c r="BB244" s="68"/>
      <c r="BC244" s="69"/>
      <c r="BD244" s="70"/>
      <c r="BE244" s="70"/>
      <c r="BF244" s="70"/>
      <c r="BG244" s="70"/>
      <c r="BH244" s="71"/>
      <c r="BI244" s="71"/>
      <c r="BJ244" s="71"/>
      <c r="BK244" s="72"/>
      <c r="BL244" s="73"/>
      <c r="BM244" s="73"/>
      <c r="BN244" s="73"/>
      <c r="BO244" s="74"/>
      <c r="BP244" s="75"/>
      <c r="BQ244" s="74"/>
      <c r="BR244" s="51"/>
      <c r="BS244" s="51"/>
      <c r="BT244" s="51"/>
      <c r="BU244" s="51"/>
      <c r="BV244" s="51"/>
      <c r="BW244" s="51"/>
      <c r="BX244" s="51"/>
      <c r="BY244" s="51"/>
      <c r="BZ244" s="51"/>
      <c r="CA244" s="51"/>
      <c r="CB244" s="51"/>
      <c r="CC244" s="51"/>
      <c r="CD244" s="215">
        <v>6.7690000000000001</v>
      </c>
      <c r="CE244" s="51">
        <v>24369</v>
      </c>
      <c r="CF244" s="153">
        <f>((CE244)*0.8)/1000</f>
        <v>19.495200000000001</v>
      </c>
      <c r="CG244" s="51"/>
      <c r="CH244" s="153">
        <f>(((CG244*3.8)*(0.8))/1000)</f>
        <v>0</v>
      </c>
      <c r="CI244" s="154">
        <f>IF(A244="","",IF(CF244=0,CH244,CF244))</f>
        <v>19.495200000000001</v>
      </c>
      <c r="CJ244" s="154">
        <f>IF(A244="","",(CK244/$AY$4))</f>
        <v>6412.7685318813965</v>
      </c>
      <c r="CK244" s="154">
        <f>IF(A244="","",IF(CE244="",(CG244*$AY$4),CE244))</f>
        <v>24369</v>
      </c>
      <c r="CL244" s="251">
        <f>CI244-AS244</f>
        <v>-4.7999999999994714E-3</v>
      </c>
      <c r="CM244" s="153">
        <f>AV244-AW244</f>
        <v>4.1999999999999993</v>
      </c>
      <c r="CN244" s="155" t="s">
        <v>290</v>
      </c>
      <c r="CO244" s="199">
        <v>44340</v>
      </c>
      <c r="CP244" s="200">
        <v>0.69097222222222221</v>
      </c>
      <c r="CQ244" s="200">
        <v>0.77083333333333337</v>
      </c>
      <c r="CR244" s="201" t="s">
        <v>523</v>
      </c>
      <c r="CT244" s="228" t="s">
        <v>697</v>
      </c>
      <c r="CU244" s="228"/>
    </row>
    <row r="245" spans="1:99" s="1" customFormat="1" ht="13.8" thickBot="1" x14ac:dyDescent="0.3">
      <c r="A245" s="100">
        <v>7772</v>
      </c>
      <c r="B245" s="76" t="str">
        <f t="shared" si="7"/>
        <v>7772-300-2</v>
      </c>
      <c r="C245" s="77">
        <v>64</v>
      </c>
      <c r="D245" s="83" t="s">
        <v>240</v>
      </c>
      <c r="E245" s="83" t="s">
        <v>375</v>
      </c>
      <c r="F245" s="83"/>
      <c r="G245" s="83"/>
      <c r="H245" s="76"/>
      <c r="I245" s="76"/>
      <c r="J245" s="156"/>
      <c r="K245" s="156"/>
      <c r="L245" s="156"/>
      <c r="M245" s="157"/>
      <c r="N245" s="156"/>
      <c r="O245" s="158"/>
      <c r="P245" s="159"/>
      <c r="Q245" s="157"/>
      <c r="R245" s="157"/>
      <c r="S245" s="159"/>
      <c r="T245" s="159"/>
      <c r="U245" s="159"/>
      <c r="V245" s="160"/>
      <c r="W245" s="160"/>
      <c r="X245" s="161"/>
      <c r="Y245" s="162"/>
      <c r="Z245" s="162"/>
      <c r="AA245" s="159"/>
      <c r="AB245" s="159"/>
      <c r="AC245" s="157"/>
      <c r="AD245" s="157"/>
      <c r="AE245" s="161"/>
      <c r="AF245" s="80">
        <v>2</v>
      </c>
      <c r="AG245" s="81">
        <v>44340</v>
      </c>
      <c r="AH245" s="82" t="s">
        <v>272</v>
      </c>
      <c r="AI245" s="83" t="s">
        <v>330</v>
      </c>
      <c r="AJ245" s="83" t="s">
        <v>244</v>
      </c>
      <c r="AK245" s="84">
        <v>6.9444444444444434E-2</v>
      </c>
      <c r="AL245" s="84">
        <v>8.6805555555555566E-2</v>
      </c>
      <c r="AM245" s="84">
        <v>0.21180555555555555</v>
      </c>
      <c r="AN245" s="84">
        <v>0.22222222222222221</v>
      </c>
      <c r="AO245" s="163">
        <f>IF(AN245&lt;AK245,(AN245+1)-AK245,AN245-AK245)</f>
        <v>0.15277777777777779</v>
      </c>
      <c r="AP245" s="163">
        <f>IF(AM245&lt;AL245,(AM245+1)-AL245,AM245-AL245)</f>
        <v>0.12499999999999999</v>
      </c>
      <c r="AQ245" s="164">
        <f>IF(AP245&lt;&gt;0,1,"")</f>
        <v>1</v>
      </c>
      <c r="AR245" s="87">
        <f>IF(AK245&lt;&gt;0,AK245-(6/24)+1440,"")</f>
        <v>1439.8194444444443</v>
      </c>
      <c r="AS245" s="254">
        <v>0</v>
      </c>
      <c r="AT245" s="165"/>
      <c r="AU245" s="165"/>
      <c r="AV245" s="88">
        <v>22.3</v>
      </c>
      <c r="AW245" s="88">
        <v>7.5</v>
      </c>
      <c r="AX245" s="90" t="s">
        <v>624</v>
      </c>
      <c r="AY245" s="89">
        <f>AX245*0.0004536</f>
        <v>40.192135200000003</v>
      </c>
      <c r="AZ245" s="88"/>
      <c r="BA245" s="92"/>
      <c r="BB245" s="92"/>
      <c r="BC245" s="80"/>
      <c r="BD245" s="93"/>
      <c r="BE245" s="93"/>
      <c r="BF245" s="93"/>
      <c r="BG245" s="93"/>
      <c r="BH245" s="94"/>
      <c r="BI245" s="94"/>
      <c r="BJ245" s="94"/>
      <c r="BK245" s="95"/>
      <c r="BL245" s="96"/>
      <c r="BM245" s="96"/>
      <c r="BN245" s="96"/>
      <c r="BO245" s="97"/>
      <c r="BP245" s="98"/>
      <c r="BQ245" s="97"/>
      <c r="BR245" s="76"/>
      <c r="BS245" s="76"/>
      <c r="BT245" s="76"/>
      <c r="BU245" s="76"/>
      <c r="BV245" s="76"/>
      <c r="BW245" s="76"/>
      <c r="BX245" s="76"/>
      <c r="BY245" s="76"/>
      <c r="BZ245" s="76"/>
      <c r="CA245" s="76"/>
      <c r="CB245" s="76"/>
      <c r="CC245" s="76"/>
      <c r="CD245" s="212">
        <v>37.645000000000003</v>
      </c>
      <c r="CE245" s="76"/>
      <c r="CF245" s="166">
        <f>((CE245)*0.8)/1000</f>
        <v>0</v>
      </c>
      <c r="CG245" s="76"/>
      <c r="CH245" s="166">
        <f>(((CG245*3.8)*(0.8))/1000)</f>
        <v>0</v>
      </c>
      <c r="CI245" s="167">
        <f>IF(A245="","",IF(CF245=0,CH245,CF245))</f>
        <v>0</v>
      </c>
      <c r="CJ245" s="167">
        <f>IF(A245="","",(CK245/$AY$4))</f>
        <v>0</v>
      </c>
      <c r="CK245" s="167">
        <f>IF(A245="","",IF(CE245="",(CG245*$AY$4),CE245))</f>
        <v>0</v>
      </c>
      <c r="CL245" s="99">
        <f>CI245-AS245</f>
        <v>0</v>
      </c>
      <c r="CM245" s="166">
        <f>AV245-AW245</f>
        <v>14.8</v>
      </c>
      <c r="CN245" s="168" t="s">
        <v>301</v>
      </c>
      <c r="CO245" s="81"/>
      <c r="CP245" s="192"/>
      <c r="CQ245" s="192"/>
      <c r="CR245" s="169"/>
      <c r="CT245" s="83" t="s">
        <v>697</v>
      </c>
      <c r="CU245" s="76"/>
    </row>
    <row r="246" spans="1:99" s="1" customFormat="1" ht="13.8" hidden="1" thickBot="1" x14ac:dyDescent="0.3">
      <c r="A246" s="100"/>
      <c r="B246" s="76" t="str">
        <f t="shared" si="7"/>
        <v/>
      </c>
      <c r="C246" s="77"/>
      <c r="D246" s="83"/>
      <c r="E246" s="83"/>
      <c r="F246" s="83"/>
      <c r="G246" s="83"/>
      <c r="H246" s="76"/>
      <c r="I246" s="76"/>
      <c r="J246" s="156"/>
      <c r="K246" s="156"/>
      <c r="L246" s="156"/>
      <c r="M246" s="157"/>
      <c r="N246" s="156"/>
      <c r="O246" s="158"/>
      <c r="P246" s="159"/>
      <c r="Q246" s="157"/>
      <c r="R246" s="157"/>
      <c r="S246" s="159"/>
      <c r="T246" s="159"/>
      <c r="U246" s="159"/>
      <c r="V246" s="160"/>
      <c r="W246" s="160"/>
      <c r="X246" s="161"/>
      <c r="Y246" s="162"/>
      <c r="Z246" s="162"/>
      <c r="AA246" s="159"/>
      <c r="AB246" s="159"/>
      <c r="AC246" s="157"/>
      <c r="AD246" s="157"/>
      <c r="AE246" s="161"/>
      <c r="AF246" s="80">
        <v>3</v>
      </c>
      <c r="AG246" s="81"/>
      <c r="AH246" s="82"/>
      <c r="AI246" s="83"/>
      <c r="AJ246" s="83"/>
      <c r="AK246" s="84"/>
      <c r="AL246" s="84"/>
      <c r="AM246" s="84"/>
      <c r="AN246" s="84"/>
      <c r="AO246" s="243">
        <f>IF(AN246&lt;AK246,(AN246+1)-AK246,AN246-AK246)</f>
        <v>0</v>
      </c>
      <c r="AP246" s="163">
        <f>IF(AM246&lt;AL246,(AM246+1)-AL246,AM246-AL246)</f>
        <v>0</v>
      </c>
      <c r="AQ246" s="164" t="str">
        <f>IF(AP246&lt;&gt;0,1,"")</f>
        <v/>
      </c>
      <c r="AR246" s="87" t="str">
        <f>IF(AK246&lt;&gt;0,AK246-(6/24)+1440,"")</f>
        <v/>
      </c>
      <c r="AS246" s="88"/>
      <c r="AT246" s="89"/>
      <c r="AU246" s="89"/>
      <c r="AV246" s="88"/>
      <c r="AW246" s="88"/>
      <c r="AX246" s="90"/>
      <c r="AY246" s="89">
        <f>AX246*0.0004536</f>
        <v>0</v>
      </c>
      <c r="AZ246" s="88"/>
      <c r="BA246" s="92"/>
      <c r="BB246" s="92"/>
      <c r="BC246" s="80"/>
      <c r="BD246" s="93"/>
      <c r="BE246" s="93"/>
      <c r="BF246" s="93"/>
      <c r="BG246" s="93"/>
      <c r="BH246" s="94"/>
      <c r="BI246" s="94"/>
      <c r="BJ246" s="94"/>
      <c r="BK246" s="95"/>
      <c r="BL246" s="96"/>
      <c r="BM246" s="96"/>
      <c r="BN246" s="96"/>
      <c r="BO246" s="97"/>
      <c r="BP246" s="98"/>
      <c r="BQ246" s="97"/>
      <c r="BR246" s="76"/>
      <c r="BS246" s="76"/>
      <c r="BT246" s="76"/>
      <c r="BU246" s="76"/>
      <c r="BV246" s="76"/>
      <c r="BW246" s="76"/>
      <c r="BX246" s="76"/>
      <c r="BY246" s="76"/>
      <c r="BZ246" s="76"/>
      <c r="CA246" s="76"/>
      <c r="CB246" s="76"/>
      <c r="CC246" s="76"/>
      <c r="CD246" s="212"/>
      <c r="CE246" s="76"/>
      <c r="CF246" s="166">
        <f>((CE246)*0.8)/1000</f>
        <v>0</v>
      </c>
      <c r="CG246" s="76"/>
      <c r="CH246" s="166">
        <f>(((CG246*3.8)*(0.8))/1000)</f>
        <v>0</v>
      </c>
      <c r="CI246" s="167" t="str">
        <f>IF(A246="","",IF(CF246=0,CH246,CF246))</f>
        <v/>
      </c>
      <c r="CJ246" s="167" t="str">
        <f>IF(A246="","",(CK246/$AY$4))</f>
        <v/>
      </c>
      <c r="CK246" s="167" t="str">
        <f>IF(A246="","",IF(CE246="",(CG246*$AY$4),CE246))</f>
        <v/>
      </c>
      <c r="CL246" s="99"/>
      <c r="CM246" s="166">
        <f>AV246-AW246</f>
        <v>0</v>
      </c>
      <c r="CN246" s="168"/>
      <c r="CO246" s="81"/>
      <c r="CP246" s="192"/>
      <c r="CQ246" s="192"/>
      <c r="CR246" s="169"/>
      <c r="CT246" s="83"/>
      <c r="CU246" s="101"/>
    </row>
    <row r="247" spans="1:99" s="1" customFormat="1" ht="13.8" hidden="1" thickBot="1" x14ac:dyDescent="0.3">
      <c r="A247" s="100"/>
      <c r="B247" s="76" t="str">
        <f t="shared" si="7"/>
        <v/>
      </c>
      <c r="C247" s="77"/>
      <c r="D247" s="83"/>
      <c r="E247" s="83"/>
      <c r="F247" s="83"/>
      <c r="G247" s="83"/>
      <c r="H247" s="76"/>
      <c r="I247" s="76"/>
      <c r="J247" s="156"/>
      <c r="K247" s="156"/>
      <c r="L247" s="156"/>
      <c r="M247" s="157"/>
      <c r="N247" s="156"/>
      <c r="O247" s="158"/>
      <c r="P247" s="159"/>
      <c r="Q247" s="157"/>
      <c r="R247" s="157"/>
      <c r="S247" s="159"/>
      <c r="T247" s="159"/>
      <c r="U247" s="159"/>
      <c r="V247" s="160"/>
      <c r="W247" s="160"/>
      <c r="X247" s="161"/>
      <c r="Y247" s="162"/>
      <c r="Z247" s="162"/>
      <c r="AA247" s="159"/>
      <c r="AB247" s="159"/>
      <c r="AC247" s="157"/>
      <c r="AD247" s="157"/>
      <c r="AE247" s="161"/>
      <c r="AF247" s="102">
        <v>4</v>
      </c>
      <c r="AG247" s="103"/>
      <c r="AH247" s="104"/>
      <c r="AI247" s="107"/>
      <c r="AJ247" s="106"/>
      <c r="AK247" s="107"/>
      <c r="AL247" s="107"/>
      <c r="AM247" s="107"/>
      <c r="AN247" s="107"/>
      <c r="AO247" s="170">
        <f>IF(AN247&lt;AK247,(AN247+1)-AK247,AN247-AK247)</f>
        <v>0</v>
      </c>
      <c r="AP247" s="170">
        <f>IF(AM247&lt;AL247,(AM247+1)-AL247,AM247-AL247)</f>
        <v>0</v>
      </c>
      <c r="AQ247" s="171" t="str">
        <f>IF(AP247&lt;&gt;0,1,"")</f>
        <v/>
      </c>
      <c r="AR247" s="110" t="str">
        <f>IF(AK247&lt;&gt;0,AK247-(6/24)+1440,"")</f>
        <v/>
      </c>
      <c r="AS247" s="111"/>
      <c r="AT247" s="112"/>
      <c r="AU247" s="112"/>
      <c r="AV247" s="111"/>
      <c r="AW247" s="111"/>
      <c r="AX247" s="113"/>
      <c r="AY247" s="112">
        <f>AX247*0.0004536</f>
        <v>0</v>
      </c>
      <c r="AZ247" s="111"/>
      <c r="BA247" s="115"/>
      <c r="BB247" s="115"/>
      <c r="BC247" s="102"/>
      <c r="BD247" s="116"/>
      <c r="BE247" s="116"/>
      <c r="BF247" s="116"/>
      <c r="BG247" s="116"/>
      <c r="BH247" s="117"/>
      <c r="BI247" s="117"/>
      <c r="BJ247" s="117"/>
      <c r="BK247" s="118"/>
      <c r="BL247" s="119"/>
      <c r="BM247" s="119"/>
      <c r="BN247" s="119"/>
      <c r="BO247" s="120"/>
      <c r="BP247" s="121"/>
      <c r="BQ247" s="120"/>
      <c r="BR247" s="122"/>
      <c r="BS247" s="122"/>
      <c r="BT247" s="122"/>
      <c r="BU247" s="122"/>
      <c r="BV247" s="122"/>
      <c r="BW247" s="122"/>
      <c r="BX247" s="122"/>
      <c r="BY247" s="122"/>
      <c r="BZ247" s="122"/>
      <c r="CA247" s="122"/>
      <c r="CB247" s="122"/>
      <c r="CC247" s="122"/>
      <c r="CD247" s="213"/>
      <c r="CE247" s="122"/>
      <c r="CF247" s="172">
        <f>((CE247)*0.8)/1000</f>
        <v>0</v>
      </c>
      <c r="CG247" s="122"/>
      <c r="CH247" s="172">
        <f>(((CG247*3.8)*(0.8))/1000)</f>
        <v>0</v>
      </c>
      <c r="CI247" s="173" t="str">
        <f>IF(A247="","",IF(CF247=0,CH247,CF247))</f>
        <v/>
      </c>
      <c r="CJ247" s="173" t="str">
        <f>IF(A247="","",(CK247/$AY$4))</f>
        <v/>
      </c>
      <c r="CK247" s="173" t="str">
        <f>IF(A247="","",IF(CE247="",(CG247*$AY$4),CE247))</f>
        <v/>
      </c>
      <c r="CL247" s="123"/>
      <c r="CM247" s="172">
        <f>AV247-AW247</f>
        <v>0</v>
      </c>
      <c r="CN247" s="122"/>
      <c r="CO247" s="202"/>
      <c r="CP247" s="203"/>
      <c r="CQ247" s="203"/>
      <c r="CR247" s="204"/>
      <c r="CT247" s="76"/>
      <c r="CU247" s="76"/>
    </row>
    <row r="248" spans="1:99" s="1" customFormat="1" ht="13.8" hidden="1" thickBot="1" x14ac:dyDescent="0.3">
      <c r="A248" s="124"/>
      <c r="B248" s="125" t="str">
        <f t="shared" si="7"/>
        <v/>
      </c>
      <c r="C248" s="126"/>
      <c r="D248" s="127"/>
      <c r="E248" s="127"/>
      <c r="F248" s="127"/>
      <c r="G248" s="127"/>
      <c r="H248" s="127"/>
      <c r="I248" s="128"/>
      <c r="J248" s="174"/>
      <c r="K248" s="174"/>
      <c r="L248" s="174"/>
      <c r="M248" s="175"/>
      <c r="N248" s="174"/>
      <c r="O248" s="176"/>
      <c r="P248" s="177"/>
      <c r="Q248" s="175"/>
      <c r="R248" s="175"/>
      <c r="S248" s="177"/>
      <c r="T248" s="177"/>
      <c r="U248" s="177"/>
      <c r="V248" s="178"/>
      <c r="W248" s="178"/>
      <c r="X248" s="179"/>
      <c r="Y248" s="180"/>
      <c r="Z248" s="180"/>
      <c r="AA248" s="177"/>
      <c r="AB248" s="177"/>
      <c r="AC248" s="175"/>
      <c r="AD248" s="175"/>
      <c r="AE248" s="181"/>
      <c r="AF248" s="238" t="s">
        <v>141</v>
      </c>
      <c r="AG248" s="239"/>
      <c r="AH248" s="182"/>
      <c r="AI248" s="132"/>
      <c r="AJ248" s="132"/>
      <c r="AK248" s="132"/>
      <c r="AL248" s="132"/>
      <c r="AM248" s="132"/>
      <c r="AN248" s="133"/>
      <c r="AO248" s="133">
        <f>SUM(AO244:AO247)</f>
        <v>0.21180555555555558</v>
      </c>
      <c r="AP248" s="133">
        <f>SUM(AP244:AP247)</f>
        <v>0.15972222222222221</v>
      </c>
      <c r="AQ248" s="134">
        <f>SUM(AQ244:AQ247)</f>
        <v>2</v>
      </c>
      <c r="AR248" s="134"/>
      <c r="AS248" s="135"/>
      <c r="AT248" s="135"/>
      <c r="AU248" s="135"/>
      <c r="AV248" s="135"/>
      <c r="AW248" s="135"/>
      <c r="AX248" s="136"/>
      <c r="AY248" s="135"/>
      <c r="AZ248" s="183"/>
      <c r="BA248" s="184"/>
      <c r="BB248" s="184"/>
      <c r="BC248" s="185"/>
      <c r="BD248" s="185"/>
      <c r="BE248" s="185"/>
      <c r="BF248" s="186"/>
      <c r="BG248" s="186"/>
      <c r="BH248" s="186"/>
      <c r="BI248" s="186"/>
      <c r="BJ248" s="186"/>
      <c r="BK248" s="187"/>
      <c r="BL248" s="187"/>
      <c r="BM248" s="187"/>
      <c r="BN248" s="187"/>
      <c r="BO248" s="188"/>
      <c r="BP248" s="188"/>
      <c r="BQ248" s="188"/>
      <c r="BR248" s="189"/>
      <c r="BS248" s="189"/>
      <c r="BT248" s="189"/>
      <c r="BU248" s="189"/>
      <c r="BV248" s="189"/>
      <c r="BW248" s="189"/>
      <c r="BX248" s="189"/>
      <c r="BY248" s="189"/>
      <c r="BZ248" s="189"/>
      <c r="CA248" s="189"/>
      <c r="CB248" s="189"/>
      <c r="CC248" s="189"/>
      <c r="CD248" s="214"/>
      <c r="CE248" s="132"/>
      <c r="CF248" s="135"/>
      <c r="CG248" s="132"/>
      <c r="CH248" s="135">
        <f>SUM(CH244:CH247)</f>
        <v>0</v>
      </c>
      <c r="CI248" s="190">
        <f>SUM(CI244:CI247)</f>
        <v>19.495200000000001</v>
      </c>
      <c r="CJ248" s="190">
        <f>SUM(CJ244:CJ247)</f>
        <v>6412.7685318813965</v>
      </c>
      <c r="CK248" s="190">
        <f>SUM(CK244:CK247)</f>
        <v>24369</v>
      </c>
      <c r="CL248" s="191"/>
      <c r="CM248" s="135">
        <f>SUM(CM244:CM247)</f>
        <v>19</v>
      </c>
      <c r="CN248" s="132"/>
      <c r="CO248" s="132"/>
      <c r="CP248" s="132"/>
      <c r="CQ248" s="132"/>
      <c r="CR248" s="141"/>
      <c r="CT248" s="214"/>
      <c r="CU248" s="214"/>
    </row>
    <row r="249" spans="1:99" s="1" customFormat="1" x14ac:dyDescent="0.25">
      <c r="A249" s="100">
        <v>7773</v>
      </c>
      <c r="B249" s="51" t="str">
        <f t="shared" si="7"/>
        <v>7773-301-1</v>
      </c>
      <c r="C249" s="52">
        <v>64</v>
      </c>
      <c r="D249" s="83" t="s">
        <v>218</v>
      </c>
      <c r="E249" s="83" t="s">
        <v>317</v>
      </c>
      <c r="F249" s="83"/>
      <c r="G249" s="83"/>
      <c r="H249" s="53"/>
      <c r="I249" s="70"/>
      <c r="J249" s="142"/>
      <c r="K249" s="142"/>
      <c r="L249" s="142"/>
      <c r="M249" s="143"/>
      <c r="N249" s="142"/>
      <c r="O249" s="144"/>
      <c r="P249" s="145"/>
      <c r="Q249" s="143"/>
      <c r="R249" s="143"/>
      <c r="S249" s="145"/>
      <c r="T249" s="145"/>
      <c r="U249" s="145"/>
      <c r="V249" s="146"/>
      <c r="W249" s="146"/>
      <c r="X249" s="147"/>
      <c r="Y249" s="146"/>
      <c r="Z249" s="146"/>
      <c r="AA249" s="145"/>
      <c r="AB249" s="145"/>
      <c r="AC249" s="143"/>
      <c r="AD249" s="143"/>
      <c r="AE249" s="147"/>
      <c r="AF249" s="56">
        <v>1</v>
      </c>
      <c r="AG249" s="81">
        <v>44341</v>
      </c>
      <c r="AH249" s="148" t="s">
        <v>329</v>
      </c>
      <c r="AI249" s="53" t="s">
        <v>244</v>
      </c>
      <c r="AJ249" s="53" t="s">
        <v>330</v>
      </c>
      <c r="AK249" s="149">
        <v>0.2638888888888889</v>
      </c>
      <c r="AL249" s="84">
        <v>0.28125</v>
      </c>
      <c r="AM249" s="84">
        <v>0.3888888888888889</v>
      </c>
      <c r="AN249" s="149">
        <v>0.39583333333333331</v>
      </c>
      <c r="AO249" s="150">
        <f>IF(AN249&lt;AK249,(AN249+1)-AK249,AN249-AK249)</f>
        <v>0.13194444444444442</v>
      </c>
      <c r="AP249" s="150">
        <f>IF(AM249&lt;AL249,(AM249+1)-AL249,AM249-AL249)</f>
        <v>0.1076388888888889</v>
      </c>
      <c r="AQ249" s="151">
        <f>IF(AP249&lt;&gt;0,1,"")</f>
        <v>1</v>
      </c>
      <c r="AR249" s="63">
        <f>IF(AK249&lt;&gt;0,AK249-(6/24)+1440,"")</f>
        <v>1440.0138888888889</v>
      </c>
      <c r="AS249" s="66">
        <v>15.05</v>
      </c>
      <c r="AT249" s="152"/>
      <c r="AU249" s="152"/>
      <c r="AV249" s="66">
        <v>21</v>
      </c>
      <c r="AW249" s="88">
        <v>9.3000000000000007</v>
      </c>
      <c r="AX249" s="51">
        <v>89100</v>
      </c>
      <c r="AY249" s="65">
        <f>AX249*0.0004536</f>
        <v>40.415759999999999</v>
      </c>
      <c r="AZ249" s="66"/>
      <c r="BA249" s="68"/>
      <c r="BB249" s="68"/>
      <c r="BC249" s="69"/>
      <c r="BD249" s="70"/>
      <c r="BE249" s="70"/>
      <c r="BF249" s="70"/>
      <c r="BG249" s="70"/>
      <c r="BH249" s="71"/>
      <c r="BI249" s="71"/>
      <c r="BJ249" s="71"/>
      <c r="BK249" s="72"/>
      <c r="BL249" s="73"/>
      <c r="BM249" s="73"/>
      <c r="BN249" s="73"/>
      <c r="BO249" s="74"/>
      <c r="BP249" s="75"/>
      <c r="BQ249" s="74"/>
      <c r="BR249" s="51"/>
      <c r="BS249" s="51"/>
      <c r="BT249" s="51"/>
      <c r="BU249" s="51"/>
      <c r="BV249" s="51"/>
      <c r="BW249" s="51"/>
      <c r="BX249" s="51"/>
      <c r="BY249" s="51"/>
      <c r="BZ249" s="51"/>
      <c r="CA249" s="51"/>
      <c r="CB249" s="51"/>
      <c r="CC249" s="51"/>
      <c r="CD249" s="215">
        <v>36.643000000000001</v>
      </c>
      <c r="CE249" s="51"/>
      <c r="CF249" s="153">
        <f>((CE249)*0.8)/1000</f>
        <v>0</v>
      </c>
      <c r="CG249" s="51">
        <v>4952</v>
      </c>
      <c r="CH249" s="153">
        <f>(((CG249*3.8)*(0.8))/1000)</f>
        <v>15.054080000000001</v>
      </c>
      <c r="CI249" s="154">
        <f>IF(A249="","",IF(CF249=0,CH249,CF249))</f>
        <v>15.054080000000001</v>
      </c>
      <c r="CJ249" s="154">
        <f>IF(A249="","",(CK249/$AY$4))</f>
        <v>4952</v>
      </c>
      <c r="CK249" s="154">
        <f>IF(A249="","",IF(CE249="",(CG249*$AY$4),CE249))</f>
        <v>18817.970335286052</v>
      </c>
      <c r="CL249" s="242">
        <f>CI249-AS249</f>
        <v>4.0800000000000836E-3</v>
      </c>
      <c r="CM249" s="153">
        <f>AV249-AW249</f>
        <v>11.7</v>
      </c>
      <c r="CN249" s="155" t="s">
        <v>142</v>
      </c>
      <c r="CO249" s="199"/>
      <c r="CP249" s="200"/>
      <c r="CQ249" s="200"/>
      <c r="CR249" s="201"/>
      <c r="CT249" s="228" t="s">
        <v>697</v>
      </c>
      <c r="CU249" s="228"/>
    </row>
    <row r="250" spans="1:99" s="1" customFormat="1" x14ac:dyDescent="0.25">
      <c r="A250" s="100">
        <v>7773</v>
      </c>
      <c r="B250" s="76" t="str">
        <f t="shared" si="7"/>
        <v>7773-301-2</v>
      </c>
      <c r="C250" s="77">
        <v>64</v>
      </c>
      <c r="D250" s="83" t="s">
        <v>218</v>
      </c>
      <c r="E250" s="83" t="s">
        <v>317</v>
      </c>
      <c r="F250" s="83"/>
      <c r="G250" s="83"/>
      <c r="H250" s="76"/>
      <c r="I250" s="76"/>
      <c r="J250" s="156"/>
      <c r="K250" s="156"/>
      <c r="L250" s="156"/>
      <c r="M250" s="157"/>
      <c r="N250" s="156"/>
      <c r="O250" s="158"/>
      <c r="P250" s="159"/>
      <c r="Q250" s="157"/>
      <c r="R250" s="157"/>
      <c r="S250" s="159"/>
      <c r="T250" s="159"/>
      <c r="U250" s="159"/>
      <c r="V250" s="160"/>
      <c r="W250" s="160"/>
      <c r="X250" s="161"/>
      <c r="Y250" s="162"/>
      <c r="Z250" s="162"/>
      <c r="AA250" s="159"/>
      <c r="AB250" s="159"/>
      <c r="AC250" s="157"/>
      <c r="AD250" s="157"/>
      <c r="AE250" s="161"/>
      <c r="AF250" s="80">
        <v>2</v>
      </c>
      <c r="AG250" s="81">
        <v>44341</v>
      </c>
      <c r="AH250" s="82" t="s">
        <v>329</v>
      </c>
      <c r="AI250" s="83" t="s">
        <v>330</v>
      </c>
      <c r="AJ250" s="83" t="s">
        <v>209</v>
      </c>
      <c r="AK250" s="84">
        <v>0.43055555555555558</v>
      </c>
      <c r="AL250" s="84">
        <v>0.44166666666666665</v>
      </c>
      <c r="AM250" s="84">
        <v>0.47638888888888892</v>
      </c>
      <c r="AN250" s="84">
        <v>0.4826388888888889</v>
      </c>
      <c r="AO250" s="163">
        <f>IF(AN250&lt;AK250,(AN250+1)-AK250,AN250-AK250)</f>
        <v>5.2083333333333315E-2</v>
      </c>
      <c r="AP250" s="163">
        <f>IF(AM250&lt;AL250,(AM250+1)-AL250,AM250-AL250)</f>
        <v>3.4722222222222265E-2</v>
      </c>
      <c r="AQ250" s="164">
        <f>IF(AP250&lt;&gt;0,1,"")</f>
        <v>1</v>
      </c>
      <c r="AR250" s="87">
        <f>IF(AK250&lt;&gt;0,AK250-(6/24)+1440,"")</f>
        <v>1440.1805555555557</v>
      </c>
      <c r="AS250" s="88">
        <v>2</v>
      </c>
      <c r="AT250" s="165"/>
      <c r="AU250" s="165"/>
      <c r="AV250" s="88">
        <v>11.1</v>
      </c>
      <c r="AW250" s="88">
        <v>7.4</v>
      </c>
      <c r="AX250" s="90" t="s">
        <v>625</v>
      </c>
      <c r="AY250" s="89">
        <f>AX250*0.0004536</f>
        <v>8.0751686400000011</v>
      </c>
      <c r="AZ250" s="88"/>
      <c r="BA250" s="92"/>
      <c r="BB250" s="92"/>
      <c r="BC250" s="80"/>
      <c r="BD250" s="93"/>
      <c r="BE250" s="93"/>
      <c r="BF250" s="93"/>
      <c r="BG250" s="93"/>
      <c r="BH250" s="94"/>
      <c r="BI250" s="94"/>
      <c r="BJ250" s="94"/>
      <c r="BK250" s="95"/>
      <c r="BL250" s="96"/>
      <c r="BM250" s="96"/>
      <c r="BN250" s="96"/>
      <c r="BO250" s="97"/>
      <c r="BP250" s="98"/>
      <c r="BQ250" s="97"/>
      <c r="BR250" s="76"/>
      <c r="BS250" s="76"/>
      <c r="BT250" s="76"/>
      <c r="BU250" s="76"/>
      <c r="BV250" s="76"/>
      <c r="BW250" s="76"/>
      <c r="BX250" s="76"/>
      <c r="BY250" s="76"/>
      <c r="BZ250" s="76"/>
      <c r="CA250" s="76"/>
      <c r="CB250" s="76"/>
      <c r="CC250" s="76"/>
      <c r="CD250" s="212">
        <v>5.6790000000000003</v>
      </c>
      <c r="CE250" s="76">
        <v>2456</v>
      </c>
      <c r="CF250" s="166">
        <f>((CE250)*0.8)/1000</f>
        <v>1.9648000000000001</v>
      </c>
      <c r="CG250" s="76"/>
      <c r="CH250" s="166">
        <f>(((CG250*3.8)*(0.8))/1000)</f>
        <v>0</v>
      </c>
      <c r="CI250" s="167">
        <f>IF(A250="","",IF(CF250=0,CH250,CF250))</f>
        <v>1.9648000000000001</v>
      </c>
      <c r="CJ250" s="167">
        <f>IF(A250="","",(CK250/$AY$4))</f>
        <v>646.30307006035162</v>
      </c>
      <c r="CK250" s="167">
        <f>IF(A250="","",IF(CE250="",(CG250*$AY$4),CE250))</f>
        <v>2456</v>
      </c>
      <c r="CL250" s="99">
        <f>CI250-AS250</f>
        <v>-3.5199999999999898E-2</v>
      </c>
      <c r="CM250" s="166">
        <f>AV250-AW250</f>
        <v>3.6999999999999993</v>
      </c>
      <c r="CN250" s="168"/>
      <c r="CO250" s="81">
        <v>44341</v>
      </c>
      <c r="CP250" s="192">
        <v>0.27430555555555552</v>
      </c>
      <c r="CQ250" s="192">
        <v>0.30902777777777779</v>
      </c>
      <c r="CR250" s="169" t="s">
        <v>522</v>
      </c>
      <c r="CT250" s="83" t="s">
        <v>697</v>
      </c>
      <c r="CU250" s="76"/>
    </row>
    <row r="251" spans="1:99" s="1" customFormat="1" hidden="1" x14ac:dyDescent="0.25">
      <c r="A251" s="100"/>
      <c r="B251" s="76" t="str">
        <f t="shared" si="7"/>
        <v/>
      </c>
      <c r="C251" s="77"/>
      <c r="D251" s="83" t="s">
        <v>142</v>
      </c>
      <c r="E251" s="83"/>
      <c r="F251" s="83"/>
      <c r="G251" s="83"/>
      <c r="H251" s="76"/>
      <c r="I251" s="76"/>
      <c r="J251" s="156"/>
      <c r="K251" s="156"/>
      <c r="L251" s="156"/>
      <c r="M251" s="157"/>
      <c r="N251" s="156"/>
      <c r="O251" s="158"/>
      <c r="P251" s="159"/>
      <c r="Q251" s="157"/>
      <c r="R251" s="157"/>
      <c r="S251" s="159"/>
      <c r="T251" s="159"/>
      <c r="U251" s="159"/>
      <c r="V251" s="160"/>
      <c r="W251" s="160"/>
      <c r="X251" s="161"/>
      <c r="Y251" s="162"/>
      <c r="Z251" s="162"/>
      <c r="AA251" s="159"/>
      <c r="AB251" s="159"/>
      <c r="AC251" s="157"/>
      <c r="AD251" s="157"/>
      <c r="AE251" s="161"/>
      <c r="AF251" s="80">
        <v>3</v>
      </c>
      <c r="AG251" s="81"/>
      <c r="AH251" s="82"/>
      <c r="AI251" s="83"/>
      <c r="AJ251" s="83"/>
      <c r="AK251" s="84"/>
      <c r="AL251" s="84"/>
      <c r="AM251" s="84"/>
      <c r="AN251" s="84"/>
      <c r="AO251" s="243">
        <f>IF(AN251&lt;AK251,(AN251+1)-AK251,AN251-AK251)</f>
        <v>0</v>
      </c>
      <c r="AP251" s="163">
        <f>IF(AM251&lt;AL251,(AM251+1)-AL251,AM251-AL251)</f>
        <v>0</v>
      </c>
      <c r="AQ251" s="164" t="str">
        <f>IF(AP251&lt;&gt;0,1,"")</f>
        <v/>
      </c>
      <c r="AR251" s="87" t="str">
        <f>IF(AK251&lt;&gt;0,AK251-(6/24)+1440,"")</f>
        <v/>
      </c>
      <c r="AS251" s="88"/>
      <c r="AT251" s="89"/>
      <c r="AU251" s="89"/>
      <c r="AV251" s="88"/>
      <c r="AW251" s="88"/>
      <c r="AX251" s="90"/>
      <c r="AY251" s="89">
        <f>AX251*0.0004536</f>
        <v>0</v>
      </c>
      <c r="AZ251" s="88"/>
      <c r="BA251" s="92"/>
      <c r="BB251" s="92"/>
      <c r="BC251" s="80"/>
      <c r="BD251" s="93"/>
      <c r="BE251" s="93"/>
      <c r="BF251" s="93"/>
      <c r="BG251" s="93"/>
      <c r="BH251" s="94"/>
      <c r="BI251" s="94"/>
      <c r="BJ251" s="94"/>
      <c r="BK251" s="95"/>
      <c r="BL251" s="96"/>
      <c r="BM251" s="96"/>
      <c r="BN251" s="96"/>
      <c r="BO251" s="97"/>
      <c r="BP251" s="98"/>
      <c r="BQ251" s="97"/>
      <c r="BR251" s="76"/>
      <c r="BS251" s="76"/>
      <c r="BT251" s="76"/>
      <c r="BU251" s="76"/>
      <c r="BV251" s="76"/>
      <c r="BW251" s="76"/>
      <c r="BX251" s="76"/>
      <c r="BY251" s="76"/>
      <c r="BZ251" s="76"/>
      <c r="CA251" s="76"/>
      <c r="CB251" s="76"/>
      <c r="CC251" s="76"/>
      <c r="CD251" s="212"/>
      <c r="CE251" s="76"/>
      <c r="CF251" s="166">
        <f>((CE251)*0.8)/1000</f>
        <v>0</v>
      </c>
      <c r="CG251" s="76"/>
      <c r="CH251" s="166">
        <f>(((CG251*3.8)*(0.8))/1000)</f>
        <v>0</v>
      </c>
      <c r="CI251" s="167" t="str">
        <f>IF(A251="","",IF(CF251=0,CH251,CF251))</f>
        <v/>
      </c>
      <c r="CJ251" s="167" t="str">
        <f>IF(A251="","",(CK251/$AY$4))</f>
        <v/>
      </c>
      <c r="CK251" s="167" t="str">
        <f>IF(A251="","",IF(CE251="",(CG251*$AY$4),CE251))</f>
        <v/>
      </c>
      <c r="CL251" s="99"/>
      <c r="CM251" s="166">
        <f>AV251-AW251</f>
        <v>0</v>
      </c>
      <c r="CN251" s="168"/>
      <c r="CO251" s="81"/>
      <c r="CP251" s="192"/>
      <c r="CQ251" s="192"/>
      <c r="CR251" s="169"/>
      <c r="CT251" s="83"/>
      <c r="CU251" s="101"/>
    </row>
    <row r="252" spans="1:99" s="1" customFormat="1" hidden="1" x14ac:dyDescent="0.25">
      <c r="A252" s="100"/>
      <c r="B252" s="76" t="str">
        <f t="shared" ref="B252:B253" si="8">IF(AH252="","",A252&amp;"-"&amp;AH252&amp;"-"&amp;AF252)</f>
        <v/>
      </c>
      <c r="C252" s="77"/>
      <c r="D252" s="83"/>
      <c r="E252" s="83"/>
      <c r="F252" s="83"/>
      <c r="G252" s="83"/>
      <c r="H252" s="76"/>
      <c r="I252" s="76"/>
      <c r="J252" s="156"/>
      <c r="K252" s="156"/>
      <c r="L252" s="156"/>
      <c r="M252" s="157"/>
      <c r="N252" s="156"/>
      <c r="O252" s="158"/>
      <c r="P252" s="159"/>
      <c r="Q252" s="157"/>
      <c r="R252" s="157"/>
      <c r="S252" s="159"/>
      <c r="T252" s="159"/>
      <c r="U252" s="159"/>
      <c r="V252" s="160"/>
      <c r="W252" s="160"/>
      <c r="X252" s="161"/>
      <c r="Y252" s="162"/>
      <c r="Z252" s="162"/>
      <c r="AA252" s="159"/>
      <c r="AB252" s="159"/>
      <c r="AC252" s="157"/>
      <c r="AD252" s="157"/>
      <c r="AE252" s="161"/>
      <c r="AF252" s="102">
        <v>4</v>
      </c>
      <c r="AG252" s="103"/>
      <c r="AH252" s="104"/>
      <c r="AI252" s="107"/>
      <c r="AJ252" s="106"/>
      <c r="AK252" s="107"/>
      <c r="AL252" s="107"/>
      <c r="AM252" s="107"/>
      <c r="AN252" s="107"/>
      <c r="AO252" s="170">
        <f>IF(AN252&lt;AK252,(AN252+1)-AK252,AN252-AK252)</f>
        <v>0</v>
      </c>
      <c r="AP252" s="170">
        <f>IF(AM252&lt;AL252,(AM252+1)-AL252,AM252-AL252)</f>
        <v>0</v>
      </c>
      <c r="AQ252" s="171" t="str">
        <f>IF(AP252&lt;&gt;0,1,"")</f>
        <v/>
      </c>
      <c r="AR252" s="110" t="str">
        <f>IF(AK252&lt;&gt;0,AK252-(6/24)+1440,"")</f>
        <v/>
      </c>
      <c r="AS252" s="111"/>
      <c r="AT252" s="112"/>
      <c r="AU252" s="112"/>
      <c r="AV252" s="111"/>
      <c r="AW252" s="111"/>
      <c r="AX252" s="113"/>
      <c r="AY252" s="112">
        <f>AX252*0.0004536</f>
        <v>0</v>
      </c>
      <c r="AZ252" s="111"/>
      <c r="BA252" s="115"/>
      <c r="BB252" s="115"/>
      <c r="BC252" s="102"/>
      <c r="BD252" s="116"/>
      <c r="BE252" s="116"/>
      <c r="BF252" s="116"/>
      <c r="BG252" s="116"/>
      <c r="BH252" s="117"/>
      <c r="BI252" s="117"/>
      <c r="BJ252" s="117"/>
      <c r="BK252" s="118"/>
      <c r="BL252" s="119"/>
      <c r="BM252" s="119"/>
      <c r="BN252" s="119"/>
      <c r="BO252" s="120"/>
      <c r="BP252" s="121"/>
      <c r="BQ252" s="120"/>
      <c r="BR252" s="122"/>
      <c r="BS252" s="122"/>
      <c r="BT252" s="122"/>
      <c r="BU252" s="122"/>
      <c r="BV252" s="122"/>
      <c r="BW252" s="122"/>
      <c r="BX252" s="122"/>
      <c r="BY252" s="122"/>
      <c r="BZ252" s="122"/>
      <c r="CA252" s="122"/>
      <c r="CB252" s="122"/>
      <c r="CC252" s="122"/>
      <c r="CD252" s="213"/>
      <c r="CE252" s="122"/>
      <c r="CF252" s="172">
        <f>((CE252)*0.8)/1000</f>
        <v>0</v>
      </c>
      <c r="CG252" s="122"/>
      <c r="CH252" s="172">
        <f>(((CG252*3.8)*(0.8))/1000)</f>
        <v>0</v>
      </c>
      <c r="CI252" s="173" t="str">
        <f>IF(A252="","",IF(CF252=0,CH252,CF252))</f>
        <v/>
      </c>
      <c r="CJ252" s="173" t="str">
        <f>IF(A252="","",(CK252/$AY$4))</f>
        <v/>
      </c>
      <c r="CK252" s="173" t="str">
        <f>IF(A252="","",IF(CE252="",(CG252*$AY$4),CE252))</f>
        <v/>
      </c>
      <c r="CL252" s="123"/>
      <c r="CM252" s="172">
        <f>AV252-AW252</f>
        <v>0</v>
      </c>
      <c r="CN252" s="122"/>
      <c r="CO252" s="202"/>
      <c r="CP252" s="203"/>
      <c r="CQ252" s="203"/>
      <c r="CR252" s="204"/>
      <c r="CT252" s="76"/>
      <c r="CU252" s="76"/>
    </row>
    <row r="253" spans="1:99" s="1" customFormat="1" ht="13.8" hidden="1" thickBot="1" x14ac:dyDescent="0.3">
      <c r="A253" s="124"/>
      <c r="B253" s="125" t="str">
        <f t="shared" si="8"/>
        <v/>
      </c>
      <c r="C253" s="126"/>
      <c r="D253" s="127"/>
      <c r="E253" s="127"/>
      <c r="F253" s="127"/>
      <c r="G253" s="127"/>
      <c r="H253" s="127"/>
      <c r="I253" s="128"/>
      <c r="J253" s="174"/>
      <c r="K253" s="174"/>
      <c r="L253" s="174"/>
      <c r="M253" s="175"/>
      <c r="N253" s="174"/>
      <c r="O253" s="176"/>
      <c r="P253" s="177"/>
      <c r="Q253" s="175"/>
      <c r="R253" s="175"/>
      <c r="S253" s="177"/>
      <c r="T253" s="177"/>
      <c r="U253" s="177"/>
      <c r="V253" s="178"/>
      <c r="W253" s="178"/>
      <c r="X253" s="179"/>
      <c r="Y253" s="180"/>
      <c r="Z253" s="180"/>
      <c r="AA253" s="177"/>
      <c r="AB253" s="177"/>
      <c r="AC253" s="175"/>
      <c r="AD253" s="175"/>
      <c r="AE253" s="181"/>
      <c r="AF253" s="238" t="s">
        <v>141</v>
      </c>
      <c r="AG253" s="239"/>
      <c r="AH253" s="182"/>
      <c r="AI253" s="132"/>
      <c r="AJ253" s="132"/>
      <c r="AK253" s="132"/>
      <c r="AL253" s="132"/>
      <c r="AM253" s="132"/>
      <c r="AN253" s="133"/>
      <c r="AO253" s="133">
        <f>SUM(AO249:AO252)</f>
        <v>0.18402777777777773</v>
      </c>
      <c r="AP253" s="133">
        <f>SUM(AP249:AP252)</f>
        <v>0.14236111111111116</v>
      </c>
      <c r="AQ253" s="134">
        <f>SUM(AQ249:AQ252)</f>
        <v>2</v>
      </c>
      <c r="AR253" s="134"/>
      <c r="AS253" s="135"/>
      <c r="AT253" s="135"/>
      <c r="AU253" s="135"/>
      <c r="AV253" s="135"/>
      <c r="AW253" s="135"/>
      <c r="AX253" s="136"/>
      <c r="AY253" s="135"/>
      <c r="AZ253" s="183"/>
      <c r="BA253" s="184"/>
      <c r="BB253" s="184"/>
      <c r="BC253" s="185"/>
      <c r="BD253" s="185"/>
      <c r="BE253" s="185"/>
      <c r="BF253" s="186"/>
      <c r="BG253" s="186"/>
      <c r="BH253" s="186"/>
      <c r="BI253" s="186"/>
      <c r="BJ253" s="186"/>
      <c r="BK253" s="187"/>
      <c r="BL253" s="187"/>
      <c r="BM253" s="187"/>
      <c r="BN253" s="187"/>
      <c r="BO253" s="188"/>
      <c r="BP253" s="188"/>
      <c r="BQ253" s="188"/>
      <c r="BR253" s="189"/>
      <c r="BS253" s="189"/>
      <c r="BT253" s="189"/>
      <c r="BU253" s="189"/>
      <c r="BV253" s="189"/>
      <c r="BW253" s="189"/>
      <c r="BX253" s="189"/>
      <c r="BY253" s="189"/>
      <c r="BZ253" s="189"/>
      <c r="CA253" s="189"/>
      <c r="CB253" s="189"/>
      <c r="CC253" s="189"/>
      <c r="CD253" s="214"/>
      <c r="CE253" s="132"/>
      <c r="CF253" s="135"/>
      <c r="CG253" s="132"/>
      <c r="CH253" s="135">
        <f>SUM(CH249:CH252)</f>
        <v>15.054080000000001</v>
      </c>
      <c r="CI253" s="190">
        <f>SUM(CI249:CI252)</f>
        <v>17.018879999999999</v>
      </c>
      <c r="CJ253" s="190">
        <f>SUM(CJ249:CJ252)</f>
        <v>5598.3030700603513</v>
      </c>
      <c r="CK253" s="190">
        <f>SUM(CK249:CK252)</f>
        <v>21273.970335286052</v>
      </c>
      <c r="CL253" s="191"/>
      <c r="CM253" s="135">
        <f>SUM(CM249:CM252)</f>
        <v>15.399999999999999</v>
      </c>
      <c r="CN253" s="132"/>
      <c r="CO253" s="132"/>
      <c r="CP253" s="132"/>
      <c r="CQ253" s="132"/>
      <c r="CR253" s="141"/>
      <c r="CT253" s="214"/>
      <c r="CU253" s="214"/>
    </row>
    <row r="254" spans="1:99" hidden="1" x14ac:dyDescent="0.25"/>
    <row r="255" spans="1:99" hidden="1" x14ac:dyDescent="0.25"/>
    <row r="256" spans="1:99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1044867" customFormat="1" x14ac:dyDescent="0.25"/>
  </sheetData>
  <autoFilter ref="AF8:AJ279" xr:uid="{00000000-0001-0000-0300-000000000000}">
    <filterColumn colId="2">
      <customFilters>
        <customFilter operator="notEqual" val=" "/>
      </customFilters>
    </filterColumn>
  </autoFilter>
  <mergeCells count="45">
    <mergeCell ref="CM7:CM8"/>
    <mergeCell ref="CN7:CN8"/>
    <mergeCell ref="CL7:CL8"/>
    <mergeCell ref="CE7:CE8"/>
    <mergeCell ref="CF7:CF8"/>
    <mergeCell ref="CG7:CG8"/>
    <mergeCell ref="CH7:CH8"/>
    <mergeCell ref="CK7:CK8"/>
    <mergeCell ref="CJ7:CJ8"/>
    <mergeCell ref="CI7:CI8"/>
    <mergeCell ref="Z7:AA7"/>
    <mergeCell ref="AB7:AC7"/>
    <mergeCell ref="AD7:AE7"/>
    <mergeCell ref="CD7:CD8"/>
    <mergeCell ref="AS7:AW7"/>
    <mergeCell ref="AX7:AY7"/>
    <mergeCell ref="BR7:BU7"/>
    <mergeCell ref="BV7:BY7"/>
    <mergeCell ref="CC7:CC8"/>
    <mergeCell ref="BZ7:CB7"/>
    <mergeCell ref="BK7:BO7"/>
    <mergeCell ref="BP7:BQ7"/>
    <mergeCell ref="BC7:BJ7"/>
    <mergeCell ref="AZ7:BB7"/>
    <mergeCell ref="CO6:CR6"/>
    <mergeCell ref="CO7:CO8"/>
    <mergeCell ref="CP7:CP8"/>
    <mergeCell ref="CQ7:CQ8"/>
    <mergeCell ref="CR7:CR8"/>
    <mergeCell ref="CT7:CU7"/>
    <mergeCell ref="A7:A8"/>
    <mergeCell ref="AO7:AO8"/>
    <mergeCell ref="AP7:AP8"/>
    <mergeCell ref="AQ7:AQ8"/>
    <mergeCell ref="AR7:AR8"/>
    <mergeCell ref="B7:B8"/>
    <mergeCell ref="D7:I7"/>
    <mergeCell ref="J7:O7"/>
    <mergeCell ref="P7:Q7"/>
    <mergeCell ref="R7:S7"/>
    <mergeCell ref="T7:U7"/>
    <mergeCell ref="V7:W7"/>
    <mergeCell ref="X7:Y7"/>
    <mergeCell ref="C7:C8"/>
    <mergeCell ref="AF7:AN7"/>
  </mergeCells>
  <phoneticPr fontId="27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XA-GGL</vt:lpstr>
      <vt:lpstr>XA-UYR</vt:lpstr>
      <vt:lpstr>XA-LFR</vt:lpstr>
      <vt:lpstr>XA-EFR</vt:lpstr>
      <vt:lpstr>XA-LRC</vt:lpstr>
      <vt:lpstr>'XA-EFR'!Área_de_impresión</vt:lpstr>
      <vt:lpstr>'XA-UYR'!Área_de_impresión</vt:lpstr>
      <vt:lpstr>'XA-EFR'!Títulos_a_imprimir</vt:lpstr>
      <vt:lpstr>'XA-UYR'!Títulos_a_imprimir</vt:lpstr>
    </vt:vector>
  </TitlesOfParts>
  <Manager/>
  <Company>AEROCHARTER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Galvez</dc:creator>
  <cp:keywords/>
  <dc:description/>
  <cp:lastModifiedBy>Jose Luis Calvillo Ceron</cp:lastModifiedBy>
  <cp:revision/>
  <dcterms:created xsi:type="dcterms:W3CDTF">2002-08-07T21:44:56Z</dcterms:created>
  <dcterms:modified xsi:type="dcterms:W3CDTF">2021-11-18T23:41:07Z</dcterms:modified>
  <cp:category/>
  <cp:contentStatus/>
</cp:coreProperties>
</file>